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R1 - Technique\10_PRODUITS\10_Grand Public\10_Developpement\A_Projets\C_0314_2023_Clotures Standard ECO\Technique\Feuille de Mesure\"/>
    </mc:Choice>
  </mc:AlternateContent>
  <bookViews>
    <workbookView xWindow="0" yWindow="0" windowWidth="28800" windowHeight="10800" tabRatio="763"/>
  </bookViews>
  <sheets>
    <sheet name="FEUILLE DE MESURE" sheetId="8" r:id="rId1"/>
    <sheet name="TYPE" sheetId="18" state="hidden" r:id="rId2"/>
    <sheet name="COMMENTAIRES" sheetId="17" state="hidden" r:id="rId3"/>
    <sheet name="REFERENCES" sheetId="16" state="hidden" r:id="rId4"/>
    <sheet name="COLORIS" sheetId="13" state="hidden" r:id="rId5"/>
    <sheet name="PARAMETRES" sheetId="11" state="hidden" r:id="rId6"/>
    <sheet name="H.R" sheetId="6" state="hidden" r:id="rId7"/>
    <sheet name="MODELES" sheetId="10" state="hidden" r:id="rId8"/>
    <sheet name="POTEAUX" sheetId="9" state="hidden" r:id="rId9"/>
    <sheet name="NOM" sheetId="7" state="hidden" r:id="rId10"/>
    <sheet name="REGLES" sheetId="15" state="hidden" r:id="rId11"/>
    <sheet name="FIXATIONS" sheetId="12" state="hidden" r:id="rId12"/>
    <sheet name="ARTICLES" sheetId="14" state="hidden" r:id="rId13"/>
  </sheets>
  <definedNames>
    <definedName name="_xlnm._FilterDatabase" localSheetId="12" hidden="1">ARTICLES!$A$5:$I$637</definedName>
    <definedName name="_xlnm._FilterDatabase" localSheetId="0" hidden="1">'FEUILLE DE MESURE'!$B$14:$T$50</definedName>
    <definedName name="_xlnm._FilterDatabase" localSheetId="7" hidden="1">MODELES!$A$5:$E$77</definedName>
    <definedName name="_xlnm._FilterDatabase" localSheetId="3" hidden="1">REFERENCES!$A$4:$H$64</definedName>
    <definedName name="COL.">COLORIS!$1:$1048576</definedName>
    <definedName name="COL.0">COLORIS!$A$6:$A$27</definedName>
    <definedName name="FDM.1">'FEUILLE DE MESURE'!$R$15:$R$49</definedName>
    <definedName name="HR.1">H.R!$B$4:$B$20</definedName>
    <definedName name="HR.2">H.R!$C$4:$C$20</definedName>
    <definedName name="HR.3">H.R!$D$4:$D$20</definedName>
    <definedName name="HR.4">H.R!$E$4:$E$20</definedName>
    <definedName name="HR.5">H.R!$F$4:$F$20</definedName>
    <definedName name="HR.6">H.R!$G$4:$G$20</definedName>
    <definedName name="HR.7">H.R!$H$4:$H$20</definedName>
    <definedName name="HR.MOD">MODELES!$1:$1048576</definedName>
    <definedName name="MOD.">H.R!$1:$1048576</definedName>
    <definedName name="MODELES">NOM!$A$6:$A$10</definedName>
    <definedName name="NOM.">NOM!$1:$1048576</definedName>
    <definedName name="OON.">PARAMETRES!$C$30:$C$32</definedName>
    <definedName name="P01.">PARAMETRES!$C$6</definedName>
    <definedName name="P02.">PARAMETRES!$C$7</definedName>
    <definedName name="P03.">PARAMETRES!$C$8</definedName>
    <definedName name="P04.">PARAMETRES!$C$9</definedName>
    <definedName name="P05.">PARAMETRES!$C$10</definedName>
    <definedName name="P06.">PARAMETRES!$C$11</definedName>
    <definedName name="P07.">PARAMETRES!$C$12</definedName>
    <definedName name="P08.">PARAMETRES!$C$13</definedName>
    <definedName name="P09.">PARAMETRES!$C$14</definedName>
    <definedName name="P10.">PARAMETRES!$C$15</definedName>
    <definedName name="P11.">PARAMETRES!$C$16</definedName>
    <definedName name="P12.">PARAMETRES!$C$17</definedName>
    <definedName name="P13.">'FEUILLE DE MESURE'!$T$11</definedName>
    <definedName name="P14.">PARAMETRES!$C$18</definedName>
    <definedName name="P15.">PARAMETRES!$C$19</definedName>
    <definedName name="P16.">PARAMETRES!$C$20</definedName>
    <definedName name="P17.">PARAMETRES!$C$24</definedName>
    <definedName name="P18.">PARAMETRES!$C$21</definedName>
    <definedName name="P19.">PARAMETRES!$C$22</definedName>
    <definedName name="P20.">PARAMETRES!$C$23</definedName>
    <definedName name="P21.">PARAMETRES!$C$25</definedName>
    <definedName name="P22.">PARAMETRES!$C$26</definedName>
    <definedName name="P23.">PARAMETRES!$C$27</definedName>
    <definedName name="P24.">PARAMETRES!$C$28</definedName>
    <definedName name="P25.">PARAMETRES!$C$30</definedName>
    <definedName name="P26.">PARAMETRES!$C$32</definedName>
    <definedName name="PAR.">PARAMETRES!$1:$1048576</definedName>
    <definedName name="POT.">POTEAUX!$1:$1048576</definedName>
    <definedName name="POT.0">POTEAUX!$A$5:$A$11</definedName>
    <definedName name="POT.A">FIXATIONS!$D$4:$D$8</definedName>
    <definedName name="POT.B">FIXATIONS!$E$4:$E$8</definedName>
    <definedName name="POT.C">FIXATIONS!$F$4:$F$8</definedName>
    <definedName name="POT.D">FIXATIONS!$G$4:$G$8</definedName>
    <definedName name="POT.E">FIXATIONS!$H$4:$H$8</definedName>
    <definedName name="POT.F">FIXATIONS!$I$4:$I$8</definedName>
    <definedName name="POT.G">FIXATIONS!$J$4:$J$8</definedName>
    <definedName name="REF.">ARTICLES!$1:$1048576</definedName>
    <definedName name="RES.">REFERENCES!$1:$1048576</definedName>
    <definedName name="TDF.">FIXATIONS!$1:$1048576</definedName>
    <definedName name="TDF.0">FIXATIONS!$A$4:$A$8</definedName>
    <definedName name="TYP.">TYPE!$A$4:$A$5</definedName>
    <definedName name="_xlnm.Print_Area" localSheetId="0">'FEUILLE DE MESURE'!$A$1:$U$54</definedName>
  </definedNames>
  <calcPr calcId="162913"/>
</workbook>
</file>

<file path=xl/calcChain.xml><?xml version="1.0" encoding="utf-8"?>
<calcChain xmlns="http://schemas.openxmlformats.org/spreadsheetml/2006/main">
  <c r="I26" i="8" l="1"/>
  <c r="I27" i="8"/>
  <c r="O4" i="8"/>
  <c r="N4" i="8"/>
  <c r="M4" i="8"/>
  <c r="L4" i="8"/>
  <c r="K4" i="8"/>
  <c r="J4" i="8"/>
  <c r="P1" i="6" l="1"/>
  <c r="B2" i="6" s="1"/>
  <c r="J43" i="8" l="1"/>
  <c r="K43" i="8"/>
  <c r="L43" i="8"/>
  <c r="M43" i="8"/>
  <c r="N43" i="8"/>
  <c r="O43" i="8"/>
  <c r="J44" i="8"/>
  <c r="K44" i="8"/>
  <c r="L44" i="8"/>
  <c r="M44" i="8"/>
  <c r="N44" i="8"/>
  <c r="O44" i="8"/>
  <c r="I43" i="8"/>
  <c r="I370" i="14"/>
  <c r="H370" i="14"/>
  <c r="D44" i="8"/>
  <c r="B44" i="8"/>
  <c r="S44" i="8" s="1"/>
  <c r="M15" i="8" l="1"/>
  <c r="N15" i="8"/>
  <c r="O15" i="8"/>
  <c r="M16" i="8"/>
  <c r="N16" i="8"/>
  <c r="O16" i="8"/>
  <c r="M17" i="8"/>
  <c r="N17" i="8"/>
  <c r="O17" i="8"/>
  <c r="L18" i="8"/>
  <c r="M18" i="8"/>
  <c r="N18" i="8"/>
  <c r="O18" i="8"/>
  <c r="L19" i="8"/>
  <c r="M19" i="8"/>
  <c r="N19" i="8"/>
  <c r="O19" i="8"/>
  <c r="L20" i="8"/>
  <c r="M20" i="8"/>
  <c r="N20" i="8"/>
  <c r="O20" i="8"/>
  <c r="L21" i="8"/>
  <c r="M21" i="8"/>
  <c r="N21" i="8"/>
  <c r="O21" i="8"/>
  <c r="L22" i="8"/>
  <c r="M22" i="8"/>
  <c r="N22" i="8"/>
  <c r="O22" i="8"/>
  <c r="L23" i="8"/>
  <c r="M23" i="8"/>
  <c r="N23" i="8"/>
  <c r="O23" i="8"/>
  <c r="L24" i="8"/>
  <c r="M24" i="8"/>
  <c r="N24" i="8"/>
  <c r="O24" i="8"/>
  <c r="L25" i="8"/>
  <c r="M25" i="8"/>
  <c r="N25" i="8"/>
  <c r="O25" i="8"/>
  <c r="L26" i="8"/>
  <c r="M26" i="8"/>
  <c r="N26" i="8"/>
  <c r="O26" i="8"/>
  <c r="L27" i="8"/>
  <c r="M27" i="8"/>
  <c r="N27" i="8"/>
  <c r="O27" i="8"/>
  <c r="L28" i="8"/>
  <c r="M28" i="8"/>
  <c r="N28" i="8"/>
  <c r="O28" i="8"/>
  <c r="M29" i="8"/>
  <c r="N29" i="8"/>
  <c r="O29" i="8"/>
  <c r="M30" i="8"/>
  <c r="N30" i="8"/>
  <c r="O30" i="8"/>
  <c r="M31" i="8"/>
  <c r="N31" i="8"/>
  <c r="O31" i="8"/>
  <c r="M32" i="8"/>
  <c r="N32" i="8"/>
  <c r="O32" i="8"/>
  <c r="M33" i="8"/>
  <c r="N33" i="8"/>
  <c r="O33" i="8"/>
  <c r="L34" i="8"/>
  <c r="M34" i="8"/>
  <c r="N34" i="8"/>
  <c r="O34" i="8"/>
  <c r="M35" i="8"/>
  <c r="N35" i="8"/>
  <c r="O35" i="8"/>
  <c r="L36" i="8"/>
  <c r="M36" i="8"/>
  <c r="N36" i="8"/>
  <c r="O36" i="8"/>
  <c r="L37" i="8"/>
  <c r="M37" i="8"/>
  <c r="N37" i="8"/>
  <c r="O37" i="8"/>
  <c r="L38" i="8"/>
  <c r="M38" i="8"/>
  <c r="N38" i="8"/>
  <c r="O38" i="8"/>
  <c r="L39" i="8"/>
  <c r="M39" i="8"/>
  <c r="N39" i="8"/>
  <c r="O39" i="8"/>
  <c r="L40" i="8"/>
  <c r="M40" i="8"/>
  <c r="N40" i="8"/>
  <c r="O40" i="8"/>
  <c r="J41" i="8"/>
  <c r="K41" i="8"/>
  <c r="L41" i="8"/>
  <c r="M41" i="8"/>
  <c r="N41" i="8"/>
  <c r="O41" i="8"/>
  <c r="J42" i="8"/>
  <c r="K42" i="8"/>
  <c r="L42" i="8"/>
  <c r="M42" i="8"/>
  <c r="N42" i="8"/>
  <c r="O42" i="8"/>
  <c r="J45" i="8"/>
  <c r="K45" i="8"/>
  <c r="L45" i="8"/>
  <c r="M45" i="8"/>
  <c r="N45" i="8"/>
  <c r="O45" i="8"/>
  <c r="J46" i="8"/>
  <c r="K46" i="8"/>
  <c r="L46" i="8"/>
  <c r="M46" i="8"/>
  <c r="N46" i="8"/>
  <c r="O46" i="8"/>
  <c r="J47" i="8"/>
  <c r="K47" i="8"/>
  <c r="L47" i="8"/>
  <c r="M47" i="8"/>
  <c r="N47" i="8"/>
  <c r="O47" i="8"/>
  <c r="I47" i="8"/>
  <c r="I46" i="8"/>
  <c r="I45" i="8"/>
  <c r="J13" i="8" l="1"/>
  <c r="K13" i="8"/>
  <c r="L13" i="8"/>
  <c r="M13" i="8"/>
  <c r="N13" i="8"/>
  <c r="O13" i="8"/>
  <c r="I13" i="8"/>
  <c r="K37" i="8" l="1"/>
  <c r="K39" i="8"/>
  <c r="K26" i="8"/>
  <c r="K38" i="8"/>
  <c r="K27" i="8"/>
  <c r="H6" i="14"/>
  <c r="I6" i="14"/>
  <c r="H7" i="14"/>
  <c r="I7" i="14"/>
  <c r="H8" i="14"/>
  <c r="I8" i="14"/>
  <c r="H9" i="14"/>
  <c r="I9" i="14"/>
  <c r="H10" i="14"/>
  <c r="I10" i="14"/>
  <c r="H11" i="14"/>
  <c r="I11" i="14"/>
  <c r="H12" i="14"/>
  <c r="I12" i="14"/>
  <c r="H13" i="14"/>
  <c r="I13" i="14"/>
  <c r="H14" i="14"/>
  <c r="I14" i="14"/>
  <c r="H15" i="14"/>
  <c r="I15" i="14"/>
  <c r="H16" i="14"/>
  <c r="I16" i="14"/>
  <c r="H17" i="14"/>
  <c r="I17" i="14"/>
  <c r="H18" i="14"/>
  <c r="I18" i="14"/>
  <c r="H19" i="14"/>
  <c r="I19" i="14"/>
  <c r="H20" i="14"/>
  <c r="I20" i="14"/>
  <c r="H21" i="14"/>
  <c r="I21" i="14"/>
  <c r="H22" i="14"/>
  <c r="I22" i="14"/>
  <c r="H23" i="14"/>
  <c r="I23" i="14"/>
  <c r="H24" i="14"/>
  <c r="I24" i="14"/>
  <c r="H25" i="14"/>
  <c r="I25" i="14"/>
  <c r="H26" i="14"/>
  <c r="I26" i="14"/>
  <c r="H27" i="14"/>
  <c r="I27" i="14"/>
  <c r="H28" i="14"/>
  <c r="I28" i="14"/>
  <c r="H29" i="14"/>
  <c r="I29" i="14"/>
  <c r="H30" i="14"/>
  <c r="I30" i="14"/>
  <c r="H31" i="14"/>
  <c r="I31" i="14"/>
  <c r="H32" i="14"/>
  <c r="I32" i="14"/>
  <c r="H33" i="14"/>
  <c r="I33" i="14"/>
  <c r="H34" i="14"/>
  <c r="I34" i="14"/>
  <c r="H35" i="14"/>
  <c r="I35" i="14"/>
  <c r="H36" i="14"/>
  <c r="I36" i="14"/>
  <c r="H37" i="14"/>
  <c r="I37" i="14"/>
  <c r="H38" i="14"/>
  <c r="I38" i="14"/>
  <c r="H39" i="14"/>
  <c r="I39" i="14"/>
  <c r="H40" i="14"/>
  <c r="I40" i="14"/>
  <c r="H41" i="14"/>
  <c r="I41" i="14"/>
  <c r="H42" i="14"/>
  <c r="I42" i="14"/>
  <c r="H43" i="14"/>
  <c r="I43" i="14"/>
  <c r="H44" i="14"/>
  <c r="I44" i="14"/>
  <c r="H45" i="14"/>
  <c r="I45" i="14"/>
  <c r="H46" i="14"/>
  <c r="I46" i="14"/>
  <c r="H47" i="14"/>
  <c r="I47" i="14"/>
  <c r="H48" i="14"/>
  <c r="I48" i="14"/>
  <c r="H49" i="14"/>
  <c r="I49" i="14"/>
  <c r="H50" i="14"/>
  <c r="I50" i="14"/>
  <c r="H51" i="14"/>
  <c r="I51" i="14"/>
  <c r="H52" i="14"/>
  <c r="I52" i="14"/>
  <c r="H53" i="14"/>
  <c r="I53" i="14"/>
  <c r="H54" i="14"/>
  <c r="I54" i="14"/>
  <c r="H55" i="14"/>
  <c r="I55" i="14"/>
  <c r="H56" i="14"/>
  <c r="I56" i="14"/>
  <c r="H57" i="14"/>
  <c r="I57" i="14"/>
  <c r="H58" i="14"/>
  <c r="I58" i="14"/>
  <c r="H59" i="14"/>
  <c r="I59" i="14"/>
  <c r="H60" i="14"/>
  <c r="I60" i="14"/>
  <c r="H61" i="14"/>
  <c r="I61" i="14"/>
  <c r="H62" i="14"/>
  <c r="I62" i="14"/>
  <c r="H63" i="14"/>
  <c r="I63" i="14"/>
  <c r="H64" i="14"/>
  <c r="I64" i="14"/>
  <c r="H65" i="14"/>
  <c r="I65" i="14"/>
  <c r="H66" i="14"/>
  <c r="I66" i="14"/>
  <c r="H67" i="14"/>
  <c r="I67" i="14"/>
  <c r="H68" i="14"/>
  <c r="I68" i="14"/>
  <c r="H69" i="14"/>
  <c r="I69" i="14"/>
  <c r="H70" i="14"/>
  <c r="I70" i="14"/>
  <c r="H71" i="14"/>
  <c r="I71" i="14"/>
  <c r="H72" i="14"/>
  <c r="I72" i="14"/>
  <c r="H73" i="14"/>
  <c r="I73" i="14"/>
  <c r="H74" i="14"/>
  <c r="I74" i="14"/>
  <c r="H75" i="14"/>
  <c r="I75" i="14"/>
  <c r="H76" i="14"/>
  <c r="I76" i="14"/>
  <c r="H77" i="14"/>
  <c r="I77" i="14"/>
  <c r="H78" i="14"/>
  <c r="I78" i="14"/>
  <c r="H79" i="14"/>
  <c r="I79" i="14"/>
  <c r="H80" i="14"/>
  <c r="I80" i="14"/>
  <c r="H81" i="14"/>
  <c r="I81" i="14"/>
  <c r="H82" i="14"/>
  <c r="I82" i="14"/>
  <c r="H83" i="14"/>
  <c r="I83" i="14"/>
  <c r="H84" i="14"/>
  <c r="I84" i="14"/>
  <c r="H85" i="14"/>
  <c r="I85" i="14"/>
  <c r="H86" i="14"/>
  <c r="I86" i="14"/>
  <c r="H87" i="14"/>
  <c r="I87" i="14"/>
  <c r="H88" i="14"/>
  <c r="I88" i="14"/>
  <c r="H89" i="14"/>
  <c r="I89" i="14"/>
  <c r="H90" i="14"/>
  <c r="I90" i="14"/>
  <c r="H91" i="14"/>
  <c r="I91" i="14"/>
  <c r="H92" i="14"/>
  <c r="I92" i="14"/>
  <c r="H93" i="14"/>
  <c r="I93" i="14"/>
  <c r="H94" i="14"/>
  <c r="I94" i="14"/>
  <c r="H95" i="14"/>
  <c r="I95" i="14"/>
  <c r="H96" i="14"/>
  <c r="I96" i="14"/>
  <c r="H97" i="14"/>
  <c r="I97" i="14"/>
  <c r="H98" i="14"/>
  <c r="I98" i="14"/>
  <c r="H99" i="14"/>
  <c r="I99" i="14"/>
  <c r="H100" i="14"/>
  <c r="I100" i="14"/>
  <c r="H101" i="14"/>
  <c r="I101" i="14"/>
  <c r="H102" i="14"/>
  <c r="I102" i="14"/>
  <c r="H103" i="14"/>
  <c r="I103" i="14"/>
  <c r="H104" i="14"/>
  <c r="I104" i="14"/>
  <c r="H105" i="14"/>
  <c r="I105" i="14"/>
  <c r="H106" i="14"/>
  <c r="I106" i="14"/>
  <c r="H107" i="14"/>
  <c r="I107" i="14"/>
  <c r="H108" i="14"/>
  <c r="I108" i="14"/>
  <c r="H109" i="14"/>
  <c r="I109" i="14"/>
  <c r="H110" i="14"/>
  <c r="I110" i="14"/>
  <c r="H111" i="14"/>
  <c r="I111" i="14"/>
  <c r="H112" i="14"/>
  <c r="I112" i="14"/>
  <c r="H113" i="14"/>
  <c r="I113" i="14"/>
  <c r="H114" i="14"/>
  <c r="I114" i="14"/>
  <c r="H115" i="14"/>
  <c r="I115" i="14"/>
  <c r="H116" i="14"/>
  <c r="I116" i="14"/>
  <c r="H117" i="14"/>
  <c r="I117" i="14"/>
  <c r="H118" i="14"/>
  <c r="I118" i="14"/>
  <c r="H119" i="14"/>
  <c r="I119" i="14"/>
  <c r="H120" i="14"/>
  <c r="I120" i="14"/>
  <c r="H121" i="14"/>
  <c r="I121" i="14"/>
  <c r="H122" i="14"/>
  <c r="I122" i="14"/>
  <c r="H123" i="14"/>
  <c r="I123" i="14"/>
  <c r="H124" i="14"/>
  <c r="I124" i="14"/>
  <c r="H125" i="14"/>
  <c r="I125" i="14"/>
  <c r="H126" i="14"/>
  <c r="I126" i="14"/>
  <c r="H127" i="14"/>
  <c r="I127" i="14"/>
  <c r="H128" i="14"/>
  <c r="I128" i="14"/>
  <c r="H129" i="14"/>
  <c r="I129" i="14"/>
  <c r="H130" i="14"/>
  <c r="I130" i="14"/>
  <c r="H131" i="14"/>
  <c r="I131" i="14"/>
  <c r="H132" i="14"/>
  <c r="I132" i="14"/>
  <c r="H133" i="14"/>
  <c r="I133" i="14"/>
  <c r="H134" i="14"/>
  <c r="I134" i="14"/>
  <c r="H135" i="14"/>
  <c r="I135" i="14"/>
  <c r="H136" i="14"/>
  <c r="I136" i="14"/>
  <c r="H137" i="14"/>
  <c r="I137" i="14"/>
  <c r="H138" i="14"/>
  <c r="I138" i="14"/>
  <c r="H139" i="14"/>
  <c r="I139" i="14"/>
  <c r="H140" i="14"/>
  <c r="I140" i="14"/>
  <c r="H141" i="14"/>
  <c r="I141" i="14"/>
  <c r="H142" i="14"/>
  <c r="I142" i="14"/>
  <c r="H143" i="14"/>
  <c r="I143" i="14"/>
  <c r="H144" i="14"/>
  <c r="I144" i="14"/>
  <c r="H145" i="14"/>
  <c r="I145" i="14"/>
  <c r="H146" i="14"/>
  <c r="I146" i="14"/>
  <c r="H147" i="14"/>
  <c r="I147" i="14"/>
  <c r="H148" i="14"/>
  <c r="I148" i="14"/>
  <c r="H149" i="14"/>
  <c r="I149" i="14"/>
  <c r="H150" i="14"/>
  <c r="I150" i="14"/>
  <c r="H151" i="14"/>
  <c r="I151" i="14"/>
  <c r="H152" i="14"/>
  <c r="I152" i="14"/>
  <c r="H153" i="14"/>
  <c r="I153" i="14"/>
  <c r="H154" i="14"/>
  <c r="I154" i="14"/>
  <c r="H155" i="14"/>
  <c r="I155" i="14"/>
  <c r="H156" i="14"/>
  <c r="I156" i="14"/>
  <c r="H157" i="14"/>
  <c r="I157" i="14"/>
  <c r="H158" i="14"/>
  <c r="I158" i="14"/>
  <c r="H159" i="14"/>
  <c r="I159" i="14"/>
  <c r="H160" i="14"/>
  <c r="I160" i="14"/>
  <c r="H161" i="14"/>
  <c r="I161" i="14"/>
  <c r="H162" i="14"/>
  <c r="I162" i="14"/>
  <c r="H163" i="14"/>
  <c r="I163" i="14"/>
  <c r="H164" i="14"/>
  <c r="I164" i="14"/>
  <c r="H165" i="14"/>
  <c r="I165" i="14"/>
  <c r="H166" i="14"/>
  <c r="I166" i="14"/>
  <c r="H167" i="14"/>
  <c r="I167" i="14"/>
  <c r="H168" i="14"/>
  <c r="I168" i="14"/>
  <c r="H169" i="14"/>
  <c r="I169" i="14"/>
  <c r="H170" i="14"/>
  <c r="I170" i="14"/>
  <c r="H171" i="14"/>
  <c r="I171" i="14"/>
  <c r="H172" i="14"/>
  <c r="I172" i="14"/>
  <c r="H173" i="14"/>
  <c r="I173" i="14"/>
  <c r="H174" i="14"/>
  <c r="I174" i="14"/>
  <c r="H175" i="14"/>
  <c r="I175" i="14"/>
  <c r="H176" i="14"/>
  <c r="I176" i="14"/>
  <c r="H177" i="14"/>
  <c r="I177" i="14"/>
  <c r="H178" i="14"/>
  <c r="I178" i="14"/>
  <c r="H179" i="14"/>
  <c r="I179" i="14"/>
  <c r="H180" i="14"/>
  <c r="I180" i="14"/>
  <c r="H181" i="14"/>
  <c r="I181" i="14"/>
  <c r="H182" i="14"/>
  <c r="I182" i="14"/>
  <c r="H183" i="14"/>
  <c r="I183" i="14"/>
  <c r="H184" i="14"/>
  <c r="I184" i="14"/>
  <c r="H185" i="14"/>
  <c r="I185" i="14"/>
  <c r="H186" i="14"/>
  <c r="I186" i="14"/>
  <c r="H187" i="14"/>
  <c r="I187" i="14"/>
  <c r="H188" i="14"/>
  <c r="I188" i="14"/>
  <c r="H189" i="14"/>
  <c r="I189" i="14"/>
  <c r="H190" i="14"/>
  <c r="I190" i="14"/>
  <c r="H191" i="14"/>
  <c r="I191" i="14"/>
  <c r="H192" i="14"/>
  <c r="I192" i="14"/>
  <c r="H193" i="14"/>
  <c r="I193" i="14"/>
  <c r="H194" i="14"/>
  <c r="I194" i="14"/>
  <c r="H195" i="14"/>
  <c r="I195" i="14"/>
  <c r="H196" i="14"/>
  <c r="I196" i="14"/>
  <c r="H197" i="14"/>
  <c r="I197" i="14"/>
  <c r="H198" i="14"/>
  <c r="I198" i="14"/>
  <c r="H199" i="14"/>
  <c r="I199" i="14"/>
  <c r="H200" i="14"/>
  <c r="I200" i="14"/>
  <c r="H201" i="14"/>
  <c r="I201" i="14"/>
  <c r="H202" i="14"/>
  <c r="I202" i="14"/>
  <c r="H203" i="14"/>
  <c r="I203" i="14"/>
  <c r="H204" i="14"/>
  <c r="I204" i="14"/>
  <c r="H205" i="14"/>
  <c r="I205" i="14"/>
  <c r="H206" i="14"/>
  <c r="I206" i="14"/>
  <c r="H207" i="14"/>
  <c r="I207" i="14"/>
  <c r="H208" i="14"/>
  <c r="I208" i="14"/>
  <c r="H209" i="14"/>
  <c r="I209" i="14"/>
  <c r="H210" i="14"/>
  <c r="I210" i="14"/>
  <c r="H211" i="14"/>
  <c r="I211" i="14"/>
  <c r="H212" i="14"/>
  <c r="I212" i="14"/>
  <c r="H213" i="14"/>
  <c r="I213" i="14"/>
  <c r="H214" i="14"/>
  <c r="I214" i="14"/>
  <c r="H215" i="14"/>
  <c r="I215" i="14"/>
  <c r="H216" i="14"/>
  <c r="I216" i="14"/>
  <c r="H217" i="14"/>
  <c r="I217" i="14"/>
  <c r="H218" i="14"/>
  <c r="I218" i="14"/>
  <c r="H219" i="14"/>
  <c r="I219" i="14"/>
  <c r="H220" i="14"/>
  <c r="I220" i="14"/>
  <c r="H221" i="14"/>
  <c r="I221" i="14"/>
  <c r="H222" i="14"/>
  <c r="I222" i="14"/>
  <c r="H223" i="14"/>
  <c r="I223" i="14"/>
  <c r="H224" i="14"/>
  <c r="I224" i="14"/>
  <c r="H225" i="14"/>
  <c r="I225" i="14"/>
  <c r="H226" i="14"/>
  <c r="I226" i="14"/>
  <c r="H227" i="14"/>
  <c r="I227" i="14"/>
  <c r="H228" i="14"/>
  <c r="I228" i="14"/>
  <c r="H229" i="14"/>
  <c r="I229" i="14"/>
  <c r="H230" i="14"/>
  <c r="I230" i="14"/>
  <c r="H231" i="14"/>
  <c r="I231" i="14"/>
  <c r="H232" i="14"/>
  <c r="I232" i="14"/>
  <c r="H233" i="14"/>
  <c r="I233" i="14"/>
  <c r="H234" i="14"/>
  <c r="I234" i="14"/>
  <c r="H235" i="14"/>
  <c r="I235" i="14"/>
  <c r="H236" i="14"/>
  <c r="I236" i="14"/>
  <c r="H237" i="14"/>
  <c r="I237" i="14"/>
  <c r="H238" i="14"/>
  <c r="I238" i="14"/>
  <c r="H239" i="14"/>
  <c r="I239" i="14"/>
  <c r="H240" i="14"/>
  <c r="I240" i="14"/>
  <c r="H241" i="14"/>
  <c r="I241" i="14"/>
  <c r="H242" i="14"/>
  <c r="I242" i="14"/>
  <c r="H243" i="14"/>
  <c r="I243" i="14"/>
  <c r="H244" i="14"/>
  <c r="I244" i="14"/>
  <c r="H245" i="14"/>
  <c r="I245" i="14"/>
  <c r="H246" i="14"/>
  <c r="I246" i="14"/>
  <c r="H247" i="14"/>
  <c r="I247" i="14"/>
  <c r="H248" i="14"/>
  <c r="I248" i="14"/>
  <c r="H249" i="14"/>
  <c r="I249" i="14"/>
  <c r="H250" i="14"/>
  <c r="I250" i="14"/>
  <c r="H251" i="14"/>
  <c r="I251" i="14"/>
  <c r="H252" i="14"/>
  <c r="I252" i="14"/>
  <c r="H253" i="14"/>
  <c r="I253" i="14"/>
  <c r="H254" i="14"/>
  <c r="I254" i="14"/>
  <c r="H255" i="14"/>
  <c r="I255" i="14"/>
  <c r="H256" i="14"/>
  <c r="I256" i="14"/>
  <c r="H257" i="14"/>
  <c r="I257" i="14"/>
  <c r="H258" i="14"/>
  <c r="I258" i="14"/>
  <c r="H259" i="14"/>
  <c r="I259" i="14"/>
  <c r="H260" i="14"/>
  <c r="I260" i="14"/>
  <c r="H261" i="14"/>
  <c r="I261" i="14"/>
  <c r="H262" i="14"/>
  <c r="I262" i="14"/>
  <c r="H263" i="14"/>
  <c r="I263" i="14"/>
  <c r="H264" i="14"/>
  <c r="I264" i="14"/>
  <c r="H265" i="14"/>
  <c r="I265" i="14"/>
  <c r="H266" i="14"/>
  <c r="I266" i="14"/>
  <c r="H267" i="14"/>
  <c r="I267" i="14"/>
  <c r="H268" i="14"/>
  <c r="I268" i="14"/>
  <c r="H269" i="14"/>
  <c r="I269" i="14"/>
  <c r="H270" i="14"/>
  <c r="I270" i="14"/>
  <c r="H271" i="14"/>
  <c r="I271" i="14"/>
  <c r="H272" i="14"/>
  <c r="I272" i="14"/>
  <c r="H273" i="14"/>
  <c r="I273" i="14"/>
  <c r="H274" i="14"/>
  <c r="I274" i="14"/>
  <c r="H275" i="14"/>
  <c r="I275" i="14"/>
  <c r="H276" i="14"/>
  <c r="I276" i="14"/>
  <c r="H277" i="14"/>
  <c r="I277" i="14"/>
  <c r="H278" i="14"/>
  <c r="I278" i="14"/>
  <c r="H279" i="14"/>
  <c r="I279" i="14"/>
  <c r="H280" i="14"/>
  <c r="I280" i="14"/>
  <c r="H281" i="14"/>
  <c r="I281" i="14"/>
  <c r="H282" i="14"/>
  <c r="I282" i="14"/>
  <c r="H283" i="14"/>
  <c r="I283" i="14"/>
  <c r="H284" i="14"/>
  <c r="I284" i="14"/>
  <c r="H285" i="14"/>
  <c r="I285" i="14"/>
  <c r="H286" i="14"/>
  <c r="I286" i="14"/>
  <c r="H287" i="14"/>
  <c r="I287" i="14"/>
  <c r="H288" i="14"/>
  <c r="I288" i="14"/>
  <c r="H289" i="14"/>
  <c r="I289" i="14"/>
  <c r="H290" i="14"/>
  <c r="I290" i="14"/>
  <c r="H291" i="14"/>
  <c r="I291" i="14"/>
  <c r="H292" i="14"/>
  <c r="I292" i="14"/>
  <c r="H293" i="14"/>
  <c r="I293" i="14"/>
  <c r="H294" i="14"/>
  <c r="I294" i="14"/>
  <c r="H295" i="14"/>
  <c r="I295" i="14"/>
  <c r="H296" i="14"/>
  <c r="I296" i="14"/>
  <c r="H297" i="14"/>
  <c r="I297" i="14"/>
  <c r="H298" i="14"/>
  <c r="I298" i="14"/>
  <c r="H299" i="14"/>
  <c r="I299" i="14"/>
  <c r="H300" i="14"/>
  <c r="I300" i="14"/>
  <c r="H301" i="14"/>
  <c r="I301" i="14"/>
  <c r="H302" i="14"/>
  <c r="I302" i="14"/>
  <c r="H303" i="14"/>
  <c r="I303" i="14"/>
  <c r="H304" i="14"/>
  <c r="I304" i="14"/>
  <c r="H305" i="14"/>
  <c r="I305" i="14"/>
  <c r="H306" i="14"/>
  <c r="I306" i="14"/>
  <c r="H307" i="14"/>
  <c r="I307" i="14"/>
  <c r="H308" i="14"/>
  <c r="I308" i="14"/>
  <c r="H309" i="14"/>
  <c r="I309" i="14"/>
  <c r="H310" i="14"/>
  <c r="I310" i="14"/>
  <c r="H311" i="14"/>
  <c r="I311" i="14"/>
  <c r="H312" i="14"/>
  <c r="I312" i="14"/>
  <c r="H313" i="14"/>
  <c r="I313" i="14"/>
  <c r="H314" i="14"/>
  <c r="I314" i="14"/>
  <c r="H315" i="14"/>
  <c r="I315" i="14"/>
  <c r="H316" i="14"/>
  <c r="I316" i="14"/>
  <c r="H317" i="14"/>
  <c r="I317" i="14"/>
  <c r="H318" i="14"/>
  <c r="I318" i="14"/>
  <c r="H319" i="14"/>
  <c r="I319" i="14"/>
  <c r="H320" i="14"/>
  <c r="I320" i="14"/>
  <c r="H321" i="14"/>
  <c r="I321" i="14"/>
  <c r="H322" i="14"/>
  <c r="I322" i="14"/>
  <c r="H323" i="14"/>
  <c r="I323" i="14"/>
  <c r="H324" i="14"/>
  <c r="I324" i="14"/>
  <c r="H325" i="14"/>
  <c r="I325" i="14"/>
  <c r="H326" i="14"/>
  <c r="I326" i="14"/>
  <c r="H327" i="14"/>
  <c r="I327" i="14"/>
  <c r="H328" i="14"/>
  <c r="I328" i="14"/>
  <c r="H329" i="14"/>
  <c r="I329" i="14"/>
  <c r="H330" i="14"/>
  <c r="I330" i="14"/>
  <c r="H331" i="14"/>
  <c r="I331" i="14"/>
  <c r="H332" i="14"/>
  <c r="I332" i="14"/>
  <c r="H333" i="14"/>
  <c r="I333" i="14"/>
  <c r="H334" i="14"/>
  <c r="I334" i="14"/>
  <c r="H335" i="14"/>
  <c r="I335" i="14"/>
  <c r="H336" i="14"/>
  <c r="I336" i="14"/>
  <c r="H337" i="14"/>
  <c r="I337" i="14"/>
  <c r="H338" i="14"/>
  <c r="I338" i="14"/>
  <c r="H339" i="14"/>
  <c r="I339" i="14"/>
  <c r="H340" i="14"/>
  <c r="I340" i="14"/>
  <c r="H341" i="14"/>
  <c r="I341" i="14"/>
  <c r="H342" i="14"/>
  <c r="I342" i="14"/>
  <c r="H343" i="14"/>
  <c r="I343" i="14"/>
  <c r="H344" i="14"/>
  <c r="I344" i="14"/>
  <c r="H345" i="14"/>
  <c r="I345" i="14"/>
  <c r="H346" i="14"/>
  <c r="I346" i="14"/>
  <c r="H347" i="14"/>
  <c r="I347" i="14"/>
  <c r="H348" i="14"/>
  <c r="I348" i="14"/>
  <c r="H349" i="14"/>
  <c r="I349" i="14"/>
  <c r="H350" i="14"/>
  <c r="I350" i="14"/>
  <c r="H351" i="14"/>
  <c r="I351" i="14"/>
  <c r="H352" i="14"/>
  <c r="I352" i="14"/>
  <c r="H353" i="14"/>
  <c r="I353" i="14"/>
  <c r="H354" i="14"/>
  <c r="I354" i="14"/>
  <c r="H355" i="14"/>
  <c r="I355" i="14"/>
  <c r="H356" i="14"/>
  <c r="I356" i="14"/>
  <c r="H357" i="14"/>
  <c r="I357" i="14"/>
  <c r="H358" i="14"/>
  <c r="I358" i="14"/>
  <c r="H359" i="14"/>
  <c r="I359" i="14"/>
  <c r="H360" i="14"/>
  <c r="I360" i="14"/>
  <c r="H361" i="14"/>
  <c r="I361" i="14"/>
  <c r="H362" i="14"/>
  <c r="I362" i="14"/>
  <c r="H363" i="14"/>
  <c r="I363" i="14"/>
  <c r="H364" i="14"/>
  <c r="I364" i="14"/>
  <c r="H365" i="14"/>
  <c r="I365" i="14"/>
  <c r="H366" i="14"/>
  <c r="I366" i="14"/>
  <c r="H367" i="14"/>
  <c r="I367" i="14"/>
  <c r="H368" i="14"/>
  <c r="I368" i="14"/>
  <c r="H369" i="14"/>
  <c r="I369" i="14"/>
  <c r="H371" i="14"/>
  <c r="I371" i="14"/>
  <c r="H372" i="14"/>
  <c r="I372" i="14"/>
  <c r="H373" i="14"/>
  <c r="I373" i="14"/>
  <c r="H374" i="14"/>
  <c r="I374" i="14"/>
  <c r="H375" i="14"/>
  <c r="I375" i="14"/>
  <c r="H376" i="14"/>
  <c r="I376" i="14"/>
  <c r="H377" i="14"/>
  <c r="I377" i="14"/>
  <c r="H378" i="14"/>
  <c r="I378" i="14"/>
  <c r="H379" i="14"/>
  <c r="I379" i="14"/>
  <c r="H380" i="14"/>
  <c r="I380" i="14"/>
  <c r="H381" i="14"/>
  <c r="I381" i="14"/>
  <c r="H382" i="14"/>
  <c r="I382" i="14"/>
  <c r="H383" i="14"/>
  <c r="I383" i="14"/>
  <c r="H384" i="14"/>
  <c r="I384" i="14"/>
  <c r="H385" i="14"/>
  <c r="I385" i="14"/>
  <c r="H386" i="14"/>
  <c r="I386" i="14"/>
  <c r="H387" i="14"/>
  <c r="I387" i="14"/>
  <c r="H388" i="14"/>
  <c r="I388" i="14"/>
  <c r="H389" i="14"/>
  <c r="I389" i="14"/>
  <c r="H390" i="14"/>
  <c r="I390" i="14"/>
  <c r="H391" i="14"/>
  <c r="I391" i="14"/>
  <c r="H392" i="14"/>
  <c r="I392" i="14"/>
  <c r="H393" i="14"/>
  <c r="I393" i="14"/>
  <c r="H394" i="14"/>
  <c r="I394" i="14"/>
  <c r="H395" i="14"/>
  <c r="I395" i="14"/>
  <c r="H396" i="14"/>
  <c r="I396" i="14"/>
  <c r="H397" i="14"/>
  <c r="I397" i="14"/>
  <c r="H398" i="14"/>
  <c r="I398" i="14"/>
  <c r="H399" i="14"/>
  <c r="I399" i="14"/>
  <c r="H400" i="14"/>
  <c r="I400" i="14"/>
  <c r="H401" i="14"/>
  <c r="I401" i="14"/>
  <c r="H402" i="14"/>
  <c r="I402" i="14"/>
  <c r="H403" i="14"/>
  <c r="I403" i="14"/>
  <c r="H404" i="14"/>
  <c r="I404" i="14"/>
  <c r="H405" i="14"/>
  <c r="I405" i="14"/>
  <c r="H406" i="14"/>
  <c r="I406" i="14"/>
  <c r="H407" i="14"/>
  <c r="I407" i="14"/>
  <c r="H408" i="14"/>
  <c r="I408" i="14"/>
  <c r="H409" i="14"/>
  <c r="I409" i="14"/>
  <c r="H410" i="14"/>
  <c r="I410" i="14"/>
  <c r="H411" i="14"/>
  <c r="I411" i="14"/>
  <c r="H412" i="14"/>
  <c r="I412" i="14"/>
  <c r="H413" i="14"/>
  <c r="I413" i="14"/>
  <c r="H414" i="14"/>
  <c r="I414" i="14"/>
  <c r="H415" i="14"/>
  <c r="I415" i="14"/>
  <c r="H416" i="14"/>
  <c r="I416" i="14"/>
  <c r="H417" i="14"/>
  <c r="I417" i="14"/>
  <c r="H418" i="14"/>
  <c r="I418" i="14"/>
  <c r="H419" i="14"/>
  <c r="I419" i="14"/>
  <c r="H420" i="14"/>
  <c r="I420" i="14"/>
  <c r="H421" i="14"/>
  <c r="I421" i="14"/>
  <c r="H422" i="14"/>
  <c r="I422" i="14"/>
  <c r="H423" i="14"/>
  <c r="I423" i="14"/>
  <c r="H424" i="14"/>
  <c r="I424" i="14"/>
  <c r="H425" i="14"/>
  <c r="I425" i="14"/>
  <c r="H426" i="14"/>
  <c r="I426" i="14"/>
  <c r="H427" i="14"/>
  <c r="I427" i="14"/>
  <c r="H428" i="14"/>
  <c r="I428" i="14"/>
  <c r="H429" i="14"/>
  <c r="I429" i="14"/>
  <c r="H430" i="14"/>
  <c r="I430" i="14"/>
  <c r="H431" i="14"/>
  <c r="I431" i="14"/>
  <c r="H432" i="14"/>
  <c r="I432" i="14"/>
  <c r="H433" i="14"/>
  <c r="I433" i="14"/>
  <c r="H434" i="14"/>
  <c r="I434" i="14"/>
  <c r="H435" i="14"/>
  <c r="I435" i="14"/>
  <c r="H436" i="14"/>
  <c r="I436" i="14"/>
  <c r="H437" i="14"/>
  <c r="I437" i="14"/>
  <c r="H438" i="14"/>
  <c r="I438" i="14"/>
  <c r="H439" i="14"/>
  <c r="I439" i="14"/>
  <c r="H440" i="14"/>
  <c r="I440" i="14"/>
  <c r="H441" i="14"/>
  <c r="I441" i="14"/>
  <c r="H442" i="14"/>
  <c r="I442" i="14"/>
  <c r="H443" i="14"/>
  <c r="I443" i="14"/>
  <c r="H444" i="14"/>
  <c r="I444" i="14"/>
  <c r="H445" i="14"/>
  <c r="I445" i="14"/>
  <c r="H446" i="14"/>
  <c r="I446" i="14"/>
  <c r="H447" i="14"/>
  <c r="I447" i="14"/>
  <c r="H448" i="14"/>
  <c r="I448" i="14"/>
  <c r="H449" i="14"/>
  <c r="I449" i="14"/>
  <c r="H450" i="14"/>
  <c r="I450" i="14"/>
  <c r="H451" i="14"/>
  <c r="I451" i="14"/>
  <c r="H452" i="14"/>
  <c r="I452" i="14"/>
  <c r="H453" i="14"/>
  <c r="I453" i="14"/>
  <c r="H454" i="14"/>
  <c r="I454" i="14"/>
  <c r="H455" i="14"/>
  <c r="I455" i="14"/>
  <c r="H456" i="14"/>
  <c r="I456" i="14"/>
  <c r="H457" i="14"/>
  <c r="I457" i="14"/>
  <c r="H458" i="14"/>
  <c r="I458" i="14"/>
  <c r="H459" i="14"/>
  <c r="I459" i="14"/>
  <c r="H460" i="14"/>
  <c r="I460" i="14"/>
  <c r="H461" i="14"/>
  <c r="I461" i="14"/>
  <c r="H462" i="14"/>
  <c r="I462" i="14"/>
  <c r="H463" i="14"/>
  <c r="I463" i="14"/>
  <c r="H464" i="14"/>
  <c r="I464" i="14"/>
  <c r="H465" i="14"/>
  <c r="I465" i="14"/>
  <c r="H466" i="14"/>
  <c r="I466" i="14"/>
  <c r="H467" i="14"/>
  <c r="I467" i="14"/>
  <c r="H468" i="14"/>
  <c r="I468" i="14"/>
  <c r="H469" i="14"/>
  <c r="I469" i="14"/>
  <c r="H470" i="14"/>
  <c r="I470" i="14"/>
  <c r="H471" i="14"/>
  <c r="I471" i="14"/>
  <c r="H472" i="14"/>
  <c r="I472" i="14"/>
  <c r="H473" i="14"/>
  <c r="I473" i="14"/>
  <c r="H474" i="14"/>
  <c r="I474" i="14"/>
  <c r="H475" i="14"/>
  <c r="I475" i="14"/>
  <c r="H476" i="14"/>
  <c r="I476" i="14"/>
  <c r="H477" i="14"/>
  <c r="I477" i="14"/>
  <c r="H478" i="14"/>
  <c r="I478" i="14"/>
  <c r="H479" i="14"/>
  <c r="I479" i="14"/>
  <c r="H480" i="14"/>
  <c r="I480" i="14"/>
  <c r="H481" i="14"/>
  <c r="I481" i="14"/>
  <c r="H482" i="14"/>
  <c r="I482" i="14"/>
  <c r="H483" i="14"/>
  <c r="I483" i="14"/>
  <c r="H484" i="14"/>
  <c r="I484" i="14"/>
  <c r="H485" i="14"/>
  <c r="I485" i="14"/>
  <c r="H486" i="14"/>
  <c r="I486" i="14"/>
  <c r="H487" i="14"/>
  <c r="I487" i="14"/>
  <c r="H488" i="14"/>
  <c r="I488" i="14"/>
  <c r="H489" i="14"/>
  <c r="I489" i="14"/>
  <c r="H490" i="14"/>
  <c r="I490" i="14"/>
  <c r="H491" i="14"/>
  <c r="I491" i="14"/>
  <c r="H492" i="14"/>
  <c r="I492" i="14"/>
  <c r="H493" i="14"/>
  <c r="I493" i="14"/>
  <c r="H494" i="14"/>
  <c r="I494" i="14"/>
  <c r="H495" i="14"/>
  <c r="I495" i="14"/>
  <c r="H496" i="14"/>
  <c r="I496" i="14"/>
  <c r="H497" i="14"/>
  <c r="I497" i="14"/>
  <c r="H498" i="14"/>
  <c r="I498" i="14"/>
  <c r="H499" i="14"/>
  <c r="I499" i="14"/>
  <c r="H500" i="14"/>
  <c r="I500" i="14"/>
  <c r="H501" i="14"/>
  <c r="I501" i="14"/>
  <c r="H502" i="14"/>
  <c r="I502" i="14"/>
  <c r="H503" i="14"/>
  <c r="I503" i="14"/>
  <c r="H504" i="14"/>
  <c r="I504" i="14"/>
  <c r="H505" i="14"/>
  <c r="I505" i="14"/>
  <c r="H506" i="14"/>
  <c r="I506" i="14"/>
  <c r="H507" i="14"/>
  <c r="I507" i="14"/>
  <c r="H508" i="14"/>
  <c r="I508" i="14"/>
  <c r="H509" i="14"/>
  <c r="I509" i="14"/>
  <c r="H510" i="14"/>
  <c r="I510" i="14"/>
  <c r="H511" i="14"/>
  <c r="I511" i="14"/>
  <c r="H512" i="14"/>
  <c r="I512" i="14"/>
  <c r="H513" i="14"/>
  <c r="I513" i="14"/>
  <c r="H514" i="14"/>
  <c r="I514" i="14"/>
  <c r="H515" i="14"/>
  <c r="I515" i="14"/>
  <c r="H516" i="14"/>
  <c r="I516" i="14"/>
  <c r="H517" i="14"/>
  <c r="I517" i="14"/>
  <c r="H518" i="14"/>
  <c r="I518" i="14"/>
  <c r="H519" i="14"/>
  <c r="I519" i="14"/>
  <c r="H520" i="14"/>
  <c r="I520" i="14"/>
  <c r="H521" i="14"/>
  <c r="I521" i="14"/>
  <c r="H522" i="14"/>
  <c r="I522" i="14"/>
  <c r="H523" i="14"/>
  <c r="I523" i="14"/>
  <c r="H524" i="14"/>
  <c r="I524" i="14"/>
  <c r="H525" i="14"/>
  <c r="I525" i="14"/>
  <c r="H526" i="14"/>
  <c r="I526" i="14"/>
  <c r="H527" i="14"/>
  <c r="I527" i="14"/>
  <c r="H528" i="14"/>
  <c r="I528" i="14"/>
  <c r="H529" i="14"/>
  <c r="I529" i="14"/>
  <c r="H530" i="14"/>
  <c r="I530" i="14"/>
  <c r="H531" i="14"/>
  <c r="I531" i="14"/>
  <c r="H532" i="14"/>
  <c r="I532" i="14"/>
  <c r="H533" i="14"/>
  <c r="I533" i="14"/>
  <c r="H534" i="14"/>
  <c r="I534" i="14"/>
  <c r="H535" i="14"/>
  <c r="I535" i="14"/>
  <c r="H536" i="14"/>
  <c r="I536" i="14"/>
  <c r="H537" i="14"/>
  <c r="I537" i="14"/>
  <c r="H538" i="14"/>
  <c r="I538" i="14"/>
  <c r="H539" i="14"/>
  <c r="I539" i="14"/>
  <c r="H540" i="14"/>
  <c r="I540" i="14"/>
  <c r="H541" i="14"/>
  <c r="I541" i="14"/>
  <c r="H542" i="14"/>
  <c r="I542" i="14"/>
  <c r="H543" i="14"/>
  <c r="I543" i="14"/>
  <c r="H544" i="14"/>
  <c r="I544" i="14"/>
  <c r="H545" i="14"/>
  <c r="I545" i="14"/>
  <c r="H546" i="14"/>
  <c r="I546" i="14"/>
  <c r="H547" i="14"/>
  <c r="I547" i="14"/>
  <c r="H548" i="14"/>
  <c r="I548" i="14"/>
  <c r="H549" i="14"/>
  <c r="I549" i="14"/>
  <c r="H550" i="14"/>
  <c r="I550" i="14"/>
  <c r="H551" i="14"/>
  <c r="I551" i="14"/>
  <c r="H552" i="14"/>
  <c r="I552" i="14"/>
  <c r="H553" i="14"/>
  <c r="I553" i="14"/>
  <c r="H554" i="14"/>
  <c r="I554" i="14"/>
  <c r="H555" i="14"/>
  <c r="I555" i="14"/>
  <c r="H556" i="14"/>
  <c r="I556" i="14"/>
  <c r="H557" i="14"/>
  <c r="I557" i="14"/>
  <c r="H558" i="14"/>
  <c r="I558" i="14"/>
  <c r="H559" i="14"/>
  <c r="I559" i="14"/>
  <c r="H560" i="14"/>
  <c r="I560" i="14"/>
  <c r="H561" i="14"/>
  <c r="I561" i="14"/>
  <c r="H562" i="14"/>
  <c r="I562" i="14"/>
  <c r="H563" i="14"/>
  <c r="I563" i="14"/>
  <c r="H564" i="14"/>
  <c r="I564" i="14"/>
  <c r="H565" i="14"/>
  <c r="I565" i="14"/>
  <c r="H566" i="14"/>
  <c r="I566" i="14"/>
  <c r="H567" i="14"/>
  <c r="I567" i="14"/>
  <c r="H568" i="14"/>
  <c r="I568" i="14"/>
  <c r="H569" i="14"/>
  <c r="I569" i="14"/>
  <c r="H570" i="14"/>
  <c r="I570" i="14"/>
  <c r="H571" i="14"/>
  <c r="I571" i="14"/>
  <c r="H572" i="14"/>
  <c r="I572" i="14"/>
  <c r="H573" i="14"/>
  <c r="I573" i="14"/>
  <c r="H574" i="14"/>
  <c r="I574" i="14"/>
  <c r="H575" i="14"/>
  <c r="I575" i="14"/>
  <c r="H576" i="14"/>
  <c r="I576" i="14"/>
  <c r="H577" i="14"/>
  <c r="I577" i="14"/>
  <c r="H578" i="14"/>
  <c r="I578" i="14"/>
  <c r="H579" i="14"/>
  <c r="I579" i="14"/>
  <c r="H580" i="14"/>
  <c r="I580" i="14"/>
  <c r="H581" i="14"/>
  <c r="I581" i="14"/>
  <c r="H582" i="14"/>
  <c r="I582" i="14"/>
  <c r="H583" i="14"/>
  <c r="I583" i="14"/>
  <c r="H584" i="14"/>
  <c r="I584" i="14"/>
  <c r="H585" i="14"/>
  <c r="I585" i="14"/>
  <c r="H586" i="14"/>
  <c r="I586" i="14"/>
  <c r="H587" i="14"/>
  <c r="I587" i="14"/>
  <c r="H588" i="14"/>
  <c r="I588" i="14"/>
  <c r="H589" i="14"/>
  <c r="I589" i="14"/>
  <c r="H590" i="14"/>
  <c r="I590" i="14"/>
  <c r="H591" i="14"/>
  <c r="I591" i="14"/>
  <c r="H592" i="14"/>
  <c r="I592" i="14"/>
  <c r="H593" i="14"/>
  <c r="I593" i="14"/>
  <c r="H594" i="14"/>
  <c r="I594" i="14"/>
  <c r="H595" i="14"/>
  <c r="I595" i="14"/>
  <c r="H596" i="14"/>
  <c r="I596" i="14"/>
  <c r="H597" i="14"/>
  <c r="I597" i="14"/>
  <c r="H598" i="14"/>
  <c r="I598" i="14"/>
  <c r="H599" i="14"/>
  <c r="I599" i="14"/>
  <c r="H600" i="14"/>
  <c r="I600" i="14"/>
  <c r="H601" i="14"/>
  <c r="I601" i="14"/>
  <c r="H602" i="14"/>
  <c r="I602" i="14"/>
  <c r="H603" i="14"/>
  <c r="I603" i="14"/>
  <c r="H604" i="14"/>
  <c r="I604" i="14"/>
  <c r="H605" i="14"/>
  <c r="I605" i="14"/>
  <c r="H606" i="14"/>
  <c r="I606" i="14"/>
  <c r="H607" i="14"/>
  <c r="I607" i="14"/>
  <c r="H608" i="14"/>
  <c r="I608" i="14"/>
  <c r="H609" i="14"/>
  <c r="I609" i="14"/>
  <c r="H610" i="14"/>
  <c r="I610" i="14"/>
  <c r="H611" i="14"/>
  <c r="I611" i="14"/>
  <c r="H612" i="14"/>
  <c r="I612" i="14"/>
  <c r="H613" i="14"/>
  <c r="I613" i="14"/>
  <c r="H614" i="14"/>
  <c r="I614" i="14"/>
  <c r="H615" i="14"/>
  <c r="I615" i="14"/>
  <c r="H616" i="14"/>
  <c r="I616" i="14"/>
  <c r="H617" i="14"/>
  <c r="I617" i="14"/>
  <c r="H618" i="14"/>
  <c r="I618" i="14"/>
  <c r="H619" i="14"/>
  <c r="I619" i="14"/>
  <c r="H620" i="14"/>
  <c r="I620" i="14"/>
  <c r="H621" i="14"/>
  <c r="I621" i="14"/>
  <c r="H622" i="14"/>
  <c r="I622" i="14"/>
  <c r="H623" i="14"/>
  <c r="I623" i="14"/>
  <c r="H624" i="14"/>
  <c r="I624" i="14"/>
  <c r="H625" i="14"/>
  <c r="I625" i="14"/>
  <c r="H626" i="14"/>
  <c r="I626" i="14"/>
  <c r="H627" i="14"/>
  <c r="I627" i="14"/>
  <c r="H628" i="14"/>
  <c r="I628" i="14"/>
  <c r="H629" i="14"/>
  <c r="I629" i="14"/>
  <c r="H630" i="14"/>
  <c r="I630" i="14"/>
  <c r="H631" i="14"/>
  <c r="I631" i="14"/>
  <c r="H632" i="14"/>
  <c r="I632" i="14"/>
  <c r="H633" i="14"/>
  <c r="I633" i="14"/>
  <c r="H634" i="14"/>
  <c r="I634" i="14"/>
  <c r="H635" i="14"/>
  <c r="I635" i="14"/>
  <c r="H636" i="14"/>
  <c r="I636" i="14"/>
  <c r="H637" i="14"/>
  <c r="I637" i="14"/>
  <c r="H39" i="8" l="1"/>
  <c r="B39" i="8" s="1"/>
  <c r="S39" i="8" s="1"/>
  <c r="H38" i="8"/>
  <c r="B38" i="8" s="1"/>
  <c r="H37" i="8"/>
  <c r="B37" i="8" s="1"/>
  <c r="H27" i="8"/>
  <c r="B27" i="8" s="1"/>
  <c r="S27" i="8" s="1"/>
  <c r="H26" i="8"/>
  <c r="B26" i="8" s="1"/>
  <c r="S26" i="8" s="1"/>
  <c r="E7" i="12"/>
  <c r="F7" i="12"/>
  <c r="G7" i="12"/>
  <c r="H7" i="12"/>
  <c r="I7" i="12"/>
  <c r="J7" i="12"/>
  <c r="D7" i="12"/>
  <c r="J4" i="12"/>
  <c r="I4" i="12"/>
  <c r="H4" i="12"/>
  <c r="G4" i="12"/>
  <c r="F4" i="12"/>
  <c r="E4" i="12"/>
  <c r="D4" i="12"/>
  <c r="D37" i="8" l="1"/>
  <c r="S37" i="8"/>
  <c r="D38" i="8"/>
  <c r="S38" i="8"/>
  <c r="D39" i="8"/>
  <c r="D26" i="8"/>
  <c r="D27" i="8"/>
  <c r="T54" i="8"/>
  <c r="O76" i="8" l="1"/>
  <c r="L76" i="8"/>
  <c r="K76" i="8"/>
  <c r="P6" i="8"/>
  <c r="S1" i="6"/>
  <c r="J76" i="8"/>
  <c r="I76" i="8"/>
  <c r="H16" i="8"/>
  <c r="B16" i="8" s="1"/>
  <c r="D16" i="8" s="1"/>
  <c r="M76" i="8"/>
  <c r="B48" i="8"/>
  <c r="S48" i="8" s="1"/>
  <c r="I2" i="14"/>
  <c r="B47" i="8"/>
  <c r="C15" i="11"/>
  <c r="C14" i="15"/>
  <c r="C13" i="15"/>
  <c r="C12" i="15"/>
  <c r="B40" i="8"/>
  <c r="D40" i="8" s="1"/>
  <c r="A6" i="10"/>
  <c r="N61" i="8" s="1"/>
  <c r="N82" i="8" s="1"/>
  <c r="A7" i="10"/>
  <c r="A8" i="10"/>
  <c r="J61" i="8" s="1"/>
  <c r="A9" i="10"/>
  <c r="A10" i="10"/>
  <c r="A11" i="10"/>
  <c r="I61" i="8" s="1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K2" i="6"/>
  <c r="L2" i="6"/>
  <c r="M2" i="6"/>
  <c r="N2" i="6"/>
  <c r="O2" i="6"/>
  <c r="A4" i="12"/>
  <c r="A6" i="7"/>
  <c r="J60" i="8" s="1"/>
  <c r="C7" i="7"/>
  <c r="C8" i="7"/>
  <c r="C9" i="7"/>
  <c r="A10" i="7"/>
  <c r="A5" i="9"/>
  <c r="J2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B20" i="6"/>
  <c r="C20" i="6"/>
  <c r="D20" i="6"/>
  <c r="E20" i="6"/>
  <c r="F20" i="6"/>
  <c r="G20" i="6"/>
  <c r="H20" i="6"/>
  <c r="C11" i="11"/>
  <c r="C12" i="11"/>
  <c r="C13" i="11"/>
  <c r="C14" i="11"/>
  <c r="C18" i="11"/>
  <c r="C19" i="11"/>
  <c r="C20" i="11"/>
  <c r="C21" i="11"/>
  <c r="C22" i="11"/>
  <c r="C23" i="11"/>
  <c r="C27" i="11"/>
  <c r="C28" i="11"/>
  <c r="B41" i="8"/>
  <c r="D41" i="8" s="1"/>
  <c r="B42" i="8"/>
  <c r="D42" i="8" s="1"/>
  <c r="B43" i="8"/>
  <c r="D43" i="8" s="1"/>
  <c r="B45" i="8"/>
  <c r="B46" i="8"/>
  <c r="D46" i="8" s="1"/>
  <c r="I77" i="8"/>
  <c r="J77" i="8"/>
  <c r="K77" i="8"/>
  <c r="L77" i="8"/>
  <c r="M77" i="8"/>
  <c r="N77" i="8"/>
  <c r="O77" i="8"/>
  <c r="H30" i="8"/>
  <c r="B30" i="8" s="1"/>
  <c r="D30" i="8" s="1"/>
  <c r="H28" i="8"/>
  <c r="B28" i="8" s="1"/>
  <c r="H17" i="8"/>
  <c r="B17" i="8" s="1"/>
  <c r="N62" i="8"/>
  <c r="Q1" i="6"/>
  <c r="U1" i="6"/>
  <c r="H31" i="8"/>
  <c r="B31" i="8" s="1"/>
  <c r="H29" i="8"/>
  <c r="B29" i="8" s="1"/>
  <c r="H25" i="8"/>
  <c r="B25" i="8" s="1"/>
  <c r="H19" i="8"/>
  <c r="B19" i="8" s="1"/>
  <c r="H33" i="8"/>
  <c r="B33" i="8" s="1"/>
  <c r="I60" i="8"/>
  <c r="D48" i="8"/>
  <c r="H20" i="8"/>
  <c r="B20" i="8" s="1"/>
  <c r="H35" i="8"/>
  <c r="B35" i="8" s="1"/>
  <c r="H32" i="8"/>
  <c r="B32" i="8" s="1"/>
  <c r="D32" i="8" s="1"/>
  <c r="H34" i="8"/>
  <c r="B34" i="8" s="1"/>
  <c r="D34" i="8" s="1"/>
  <c r="H22" i="8"/>
  <c r="B22" i="8" s="1"/>
  <c r="H18" i="8"/>
  <c r="B18" i="8" s="1"/>
  <c r="D18" i="8" s="1"/>
  <c r="H15" i="8"/>
  <c r="B15" i="8" s="1"/>
  <c r="H24" i="8"/>
  <c r="B24" i="8" s="1"/>
  <c r="H36" i="8"/>
  <c r="B36" i="8" s="1"/>
  <c r="D36" i="8" s="1"/>
  <c r="H23" i="8"/>
  <c r="B23" i="8" s="1"/>
  <c r="H21" i="8"/>
  <c r="B21" i="8" s="1"/>
  <c r="O60" i="8"/>
  <c r="J62" i="8"/>
  <c r="I62" i="8"/>
  <c r="R1" i="6"/>
  <c r="T1" i="6"/>
  <c r="V1" i="6"/>
  <c r="O61" i="8"/>
  <c r="O82" i="8" s="1"/>
  <c r="K63" i="8"/>
  <c r="B4" i="6" l="1"/>
  <c r="N63" i="8"/>
  <c r="J69" i="8"/>
  <c r="K69" i="8"/>
  <c r="L69" i="8"/>
  <c r="M69" i="8"/>
  <c r="N69" i="8"/>
  <c r="O69" i="8"/>
  <c r="I69" i="8"/>
  <c r="I68" i="8"/>
  <c r="I23" i="8" s="1"/>
  <c r="S46" i="8"/>
  <c r="K64" i="8"/>
  <c r="K23" i="8"/>
  <c r="K24" i="8"/>
  <c r="J24" i="8"/>
  <c r="J25" i="8"/>
  <c r="J82" i="8"/>
  <c r="J17" i="8"/>
  <c r="I25" i="8"/>
  <c r="I24" i="8"/>
  <c r="I82" i="8"/>
  <c r="J70" i="8"/>
  <c r="J22" i="8" s="1"/>
  <c r="S21" i="8"/>
  <c r="S31" i="8"/>
  <c r="S47" i="8"/>
  <c r="D2" i="6"/>
  <c r="D11" i="6" s="1"/>
  <c r="N76" i="8"/>
  <c r="K61" i="8"/>
  <c r="M61" i="8"/>
  <c r="M82" i="8" s="1"/>
  <c r="M62" i="8"/>
  <c r="S40" i="8"/>
  <c r="D31" i="8"/>
  <c r="D47" i="8"/>
  <c r="S34" i="8"/>
  <c r="C2" i="6"/>
  <c r="C15" i="6" s="1"/>
  <c r="S23" i="8"/>
  <c r="D23" i="8"/>
  <c r="S17" i="8"/>
  <c r="D17" i="8"/>
  <c r="S30" i="8"/>
  <c r="G2" i="6"/>
  <c r="G8" i="6" s="1"/>
  <c r="Q45" i="8"/>
  <c r="E2" i="6"/>
  <c r="E12" i="6" s="1"/>
  <c r="D21" i="8"/>
  <c r="D35" i="8"/>
  <c r="S35" i="8"/>
  <c r="B13" i="6"/>
  <c r="S16" i="8"/>
  <c r="L61" i="8"/>
  <c r="H2" i="6"/>
  <c r="H16" i="6" s="1"/>
  <c r="L60" i="8"/>
  <c r="F2" i="6"/>
  <c r="F8" i="6" s="1"/>
  <c r="S42" i="8"/>
  <c r="B9" i="6"/>
  <c r="S43" i="8"/>
  <c r="B5" i="6"/>
  <c r="S36" i="8"/>
  <c r="S41" i="8"/>
  <c r="N75" i="8"/>
  <c r="D28" i="8"/>
  <c r="S28" i="8"/>
  <c r="S22" i="8"/>
  <c r="D22" i="8"/>
  <c r="I70" i="8"/>
  <c r="I22" i="8" s="1"/>
  <c r="I63" i="8"/>
  <c r="K70" i="8"/>
  <c r="K22" i="8" s="1"/>
  <c r="K67" i="8"/>
  <c r="L63" i="8"/>
  <c r="M68" i="8"/>
  <c r="L68" i="8"/>
  <c r="O64" i="8"/>
  <c r="M63" i="8"/>
  <c r="O67" i="8"/>
  <c r="I64" i="8"/>
  <c r="O68" i="8"/>
  <c r="K68" i="8"/>
  <c r="K25" i="8" s="1"/>
  <c r="I67" i="8"/>
  <c r="L67" i="8"/>
  <c r="J64" i="8"/>
  <c r="M67" i="8"/>
  <c r="J67" i="8"/>
  <c r="L64" i="8"/>
  <c r="O63" i="8"/>
  <c r="O70" i="8"/>
  <c r="N67" i="8"/>
  <c r="M64" i="8"/>
  <c r="D25" i="8"/>
  <c r="S25" i="8"/>
  <c r="B16" i="6"/>
  <c r="B19" i="6"/>
  <c r="B8" i="6"/>
  <c r="B17" i="6"/>
  <c r="N64" i="8"/>
  <c r="N65" i="8" s="1"/>
  <c r="N70" i="8"/>
  <c r="J63" i="8"/>
  <c r="S24" i="8"/>
  <c r="D24" i="8"/>
  <c r="S29" i="8"/>
  <c r="D29" i="8"/>
  <c r="D45" i="8"/>
  <c r="S45" i="8"/>
  <c r="I75" i="8"/>
  <c r="M75" i="8"/>
  <c r="O75" i="8"/>
  <c r="K75" i="8"/>
  <c r="S19" i="8"/>
  <c r="D19" i="8"/>
  <c r="L70" i="8"/>
  <c r="S20" i="8"/>
  <c r="D20" i="8"/>
  <c r="N68" i="8"/>
  <c r="D15" i="8"/>
  <c r="S15" i="8"/>
  <c r="D33" i="8"/>
  <c r="S33" i="8"/>
  <c r="J68" i="8"/>
  <c r="J23" i="8" s="1"/>
  <c r="M70" i="8"/>
  <c r="J75" i="8"/>
  <c r="L75" i="8"/>
  <c r="L78" i="8" s="1"/>
  <c r="S32" i="8"/>
  <c r="O62" i="8"/>
  <c r="M60" i="8"/>
  <c r="K62" i="8"/>
  <c r="S18" i="8"/>
  <c r="B15" i="6"/>
  <c r="K60" i="8"/>
  <c r="B18" i="6"/>
  <c r="B14" i="6"/>
  <c r="L62" i="8"/>
  <c r="N60" i="8"/>
  <c r="J37" i="8" l="1"/>
  <c r="J27" i="8"/>
  <c r="J38" i="8"/>
  <c r="J26" i="8"/>
  <c r="J39" i="8"/>
  <c r="L15" i="8"/>
  <c r="L17" i="8"/>
  <c r="L82" i="8"/>
  <c r="B12" i="6"/>
  <c r="B10" i="6"/>
  <c r="B6" i="6"/>
  <c r="B7" i="6"/>
  <c r="B11" i="6"/>
  <c r="I39" i="8"/>
  <c r="Q27" i="8"/>
  <c r="I38" i="8"/>
  <c r="I37" i="8"/>
  <c r="I34" i="8"/>
  <c r="I36" i="8"/>
  <c r="N74" i="8"/>
  <c r="K34" i="8"/>
  <c r="K36" i="8"/>
  <c r="K21" i="8"/>
  <c r="K18" i="8"/>
  <c r="K19" i="8"/>
  <c r="J34" i="8"/>
  <c r="J36" i="8"/>
  <c r="J19" i="8"/>
  <c r="J21" i="8"/>
  <c r="K82" i="8"/>
  <c r="D6" i="6"/>
  <c r="D10" i="6"/>
  <c r="D14" i="6"/>
  <c r="D12" i="6"/>
  <c r="D4" i="6"/>
  <c r="D17" i="6"/>
  <c r="D15" i="6"/>
  <c r="D7" i="6"/>
  <c r="E19" i="6"/>
  <c r="E14" i="6"/>
  <c r="E17" i="6"/>
  <c r="G12" i="6"/>
  <c r="D8" i="6"/>
  <c r="C13" i="6"/>
  <c r="D13" i="6"/>
  <c r="D9" i="6"/>
  <c r="D16" i="6"/>
  <c r="C6" i="6"/>
  <c r="C11" i="6"/>
  <c r="D18" i="6"/>
  <c r="G9" i="6"/>
  <c r="C5" i="6"/>
  <c r="C19" i="6"/>
  <c r="C9" i="6"/>
  <c r="C14" i="6"/>
  <c r="C16" i="6"/>
  <c r="F16" i="6"/>
  <c r="D19" i="6"/>
  <c r="D5" i="6"/>
  <c r="E6" i="6"/>
  <c r="N71" i="8"/>
  <c r="N78" i="8"/>
  <c r="Q22" i="8"/>
  <c r="T22" i="8" s="1"/>
  <c r="J78" i="8"/>
  <c r="E15" i="6"/>
  <c r="M78" i="8"/>
  <c r="E5" i="6"/>
  <c r="K78" i="8"/>
  <c r="O78" i="8"/>
  <c r="I78" i="8"/>
  <c r="E4" i="6"/>
  <c r="F17" i="6"/>
  <c r="H11" i="6"/>
  <c r="E10" i="6"/>
  <c r="E13" i="6"/>
  <c r="E9" i="6"/>
  <c r="E18" i="6"/>
  <c r="E7" i="6"/>
  <c r="C17" i="6"/>
  <c r="C8" i="6"/>
  <c r="C4" i="6"/>
  <c r="F13" i="6"/>
  <c r="C7" i="6"/>
  <c r="C12" i="6"/>
  <c r="C10" i="6"/>
  <c r="E11" i="6"/>
  <c r="C18" i="6"/>
  <c r="H14" i="6"/>
  <c r="F18" i="6"/>
  <c r="F15" i="6"/>
  <c r="F11" i="6"/>
  <c r="H10" i="6"/>
  <c r="H4" i="6"/>
  <c r="H13" i="6"/>
  <c r="H5" i="6"/>
  <c r="F9" i="6"/>
  <c r="H15" i="6"/>
  <c r="F19" i="6"/>
  <c r="H12" i="6"/>
  <c r="F10" i="6"/>
  <c r="H6" i="6"/>
  <c r="H8" i="6"/>
  <c r="F7" i="6"/>
  <c r="H18" i="6"/>
  <c r="H19" i="6"/>
  <c r="F14" i="6"/>
  <c r="G7" i="6"/>
  <c r="G19" i="6"/>
  <c r="G4" i="6"/>
  <c r="G17" i="6"/>
  <c r="G16" i="6"/>
  <c r="G5" i="6"/>
  <c r="G11" i="6"/>
  <c r="G10" i="6"/>
  <c r="G14" i="6"/>
  <c r="G6" i="6"/>
  <c r="G15" i="6"/>
  <c r="G18" i="6"/>
  <c r="G13" i="6"/>
  <c r="E16" i="6"/>
  <c r="N66" i="8"/>
  <c r="N72" i="8" s="1"/>
  <c r="E8" i="6"/>
  <c r="T45" i="8"/>
  <c r="F4" i="6"/>
  <c r="F12" i="6"/>
  <c r="F6" i="6"/>
  <c r="F5" i="6"/>
  <c r="H7" i="6"/>
  <c r="H9" i="6"/>
  <c r="H17" i="6"/>
  <c r="L65" i="8"/>
  <c r="O65" i="8"/>
  <c r="O74" i="8" s="1"/>
  <c r="K65" i="8"/>
  <c r="K20" i="8" s="1"/>
  <c r="J65" i="8"/>
  <c r="J20" i="8" s="1"/>
  <c r="I65" i="8"/>
  <c r="M65" i="8"/>
  <c r="M74" i="8" s="1"/>
  <c r="I18" i="8" l="1"/>
  <c r="Q26" i="8"/>
  <c r="T26" i="8" s="1"/>
  <c r="L74" i="8"/>
  <c r="L33" i="8"/>
  <c r="L35" i="8"/>
  <c r="I19" i="8"/>
  <c r="K33" i="8"/>
  <c r="K35" i="8"/>
  <c r="I21" i="8"/>
  <c r="Q21" i="8" s="1"/>
  <c r="T21" i="8" s="1"/>
  <c r="I20" i="8"/>
  <c r="J18" i="8"/>
  <c r="J35" i="8"/>
  <c r="J33" i="8"/>
  <c r="I74" i="8"/>
  <c r="I35" i="8"/>
  <c r="I33" i="8"/>
  <c r="Q46" i="8"/>
  <c r="T46" i="8" s="1"/>
  <c r="K74" i="8"/>
  <c r="Q47" i="8"/>
  <c r="T47" i="8" s="1"/>
  <c r="J74" i="8"/>
  <c r="Q38" i="8"/>
  <c r="T38" i="8" s="1"/>
  <c r="Q39" i="8"/>
  <c r="T39" i="8" s="1"/>
  <c r="T27" i="8"/>
  <c r="Q37" i="8"/>
  <c r="T37" i="8" s="1"/>
  <c r="N73" i="8"/>
  <c r="Q23" i="8"/>
  <c r="T23" i="8" s="1"/>
  <c r="Q24" i="8"/>
  <c r="T24" i="8" s="1"/>
  <c r="Q36" i="8"/>
  <c r="T36" i="8" s="1"/>
  <c r="Q25" i="8"/>
  <c r="T25" i="8" s="1"/>
  <c r="M49" i="8"/>
  <c r="O48" i="8"/>
  <c r="O49" i="8"/>
  <c r="M48" i="8"/>
  <c r="Q34" i="8"/>
  <c r="T34" i="8" s="1"/>
  <c r="O71" i="8"/>
  <c r="L71" i="8"/>
  <c r="M71" i="8"/>
  <c r="J71" i="8"/>
  <c r="N49" i="8"/>
  <c r="N48" i="8"/>
  <c r="I71" i="8"/>
  <c r="I66" i="8"/>
  <c r="I72" i="8" s="1"/>
  <c r="J66" i="8"/>
  <c r="J72" i="8" s="1"/>
  <c r="L66" i="8"/>
  <c r="L72" i="8" s="1"/>
  <c r="K71" i="8"/>
  <c r="K66" i="8"/>
  <c r="K72" i="8" s="1"/>
  <c r="M66" i="8"/>
  <c r="M72" i="8" s="1"/>
  <c r="O66" i="8"/>
  <c r="O72" i="8" s="1"/>
  <c r="L30" i="8" l="1"/>
  <c r="L32" i="8"/>
  <c r="L31" i="8"/>
  <c r="L29" i="8"/>
  <c r="J40" i="8"/>
  <c r="J28" i="8"/>
  <c r="K32" i="8"/>
  <c r="K30" i="8"/>
  <c r="K31" i="8"/>
  <c r="K29" i="8"/>
  <c r="I42" i="8"/>
  <c r="Q42" i="8" s="1"/>
  <c r="T42" i="8" s="1"/>
  <c r="I44" i="8"/>
  <c r="Q44" i="8" s="1"/>
  <c r="T44" i="8" s="1"/>
  <c r="I41" i="8"/>
  <c r="Q41" i="8" s="1"/>
  <c r="T41" i="8" s="1"/>
  <c r="Q43" i="8"/>
  <c r="T43" i="8" s="1"/>
  <c r="I32" i="8"/>
  <c r="I30" i="8"/>
  <c r="I31" i="8"/>
  <c r="I29" i="8"/>
  <c r="K28" i="8"/>
  <c r="K40" i="8"/>
  <c r="I28" i="8"/>
  <c r="I40" i="8"/>
  <c r="J30" i="8"/>
  <c r="J32" i="8"/>
  <c r="J31" i="8"/>
  <c r="J29" i="8"/>
  <c r="Q19" i="8"/>
  <c r="T19" i="8" s="1"/>
  <c r="Q18" i="8"/>
  <c r="T18" i="8" s="1"/>
  <c r="L73" i="8"/>
  <c r="L16" i="8" s="1"/>
  <c r="Q20" i="8"/>
  <c r="T20" i="8" s="1"/>
  <c r="M73" i="8"/>
  <c r="O73" i="8"/>
  <c r="Q35" i="8"/>
  <c r="T35" i="8" s="1"/>
  <c r="Q33" i="8"/>
  <c r="T33" i="8" s="1"/>
  <c r="J73" i="8"/>
  <c r="I73" i="8"/>
  <c r="I17" i="8" s="1"/>
  <c r="K73" i="8"/>
  <c r="K16" i="8" s="1"/>
  <c r="L49" i="8" l="1"/>
  <c r="L48" i="8"/>
  <c r="J16" i="8"/>
  <c r="J15" i="8"/>
  <c r="K17" i="8"/>
  <c r="Q17" i="8" s="1"/>
  <c r="T17" i="8" s="1"/>
  <c r="K15" i="8"/>
  <c r="I15" i="8"/>
  <c r="I16" i="8"/>
  <c r="Q40" i="8"/>
  <c r="T40" i="8" s="1"/>
  <c r="Q28" i="8"/>
  <c r="T28" i="8" s="1"/>
  <c r="Q32" i="8"/>
  <c r="T32" i="8" s="1"/>
  <c r="Q29" i="8"/>
  <c r="T29" i="8" s="1"/>
  <c r="Q31" i="8"/>
  <c r="T31" i="8" s="1"/>
  <c r="Q30" i="8"/>
  <c r="T30" i="8" s="1"/>
  <c r="Q16" i="8" l="1"/>
  <c r="T16" i="8" s="1"/>
  <c r="Q15" i="8"/>
  <c r="Q48" i="8" l="1"/>
  <c r="T48" i="8" s="1"/>
  <c r="T15" i="8"/>
  <c r="S49" i="8" l="1"/>
  <c r="T49" i="8" s="1"/>
  <c r="Q49" i="8" s="1"/>
  <c r="T50" i="8" l="1"/>
</calcChain>
</file>

<file path=xl/sharedStrings.xml><?xml version="1.0" encoding="utf-8"?>
<sst xmlns="http://schemas.openxmlformats.org/spreadsheetml/2006/main" count="4069" uniqueCount="924">
  <si>
    <t>HC</t>
  </si>
  <si>
    <t>BOLLENE</t>
  </si>
  <si>
    <t>PANNECIERE</t>
  </si>
  <si>
    <t>YATE</t>
  </si>
  <si>
    <t>MODELES</t>
  </si>
  <si>
    <t/>
  </si>
  <si>
    <t>Nombre de panneaux</t>
  </si>
  <si>
    <t>Extrémité Gauche</t>
  </si>
  <si>
    <t>FINITION</t>
  </si>
  <si>
    <t>APPLIQUE</t>
  </si>
  <si>
    <t>Nombre de poteaux intermédiaires</t>
  </si>
  <si>
    <t>Nombre de lames par panneau</t>
  </si>
  <si>
    <t>Type de lames</t>
  </si>
  <si>
    <t>Entraxe maxi</t>
  </si>
  <si>
    <t>P01</t>
  </si>
  <si>
    <t>P02</t>
  </si>
  <si>
    <t>Lame</t>
  </si>
  <si>
    <t>Nombre total de lisses</t>
  </si>
  <si>
    <t>Extrémité Droite</t>
  </si>
  <si>
    <t>PLATINE</t>
  </si>
  <si>
    <t>POTELET</t>
  </si>
  <si>
    <t>SCELLEMENT</t>
  </si>
  <si>
    <t>P03</t>
  </si>
  <si>
    <t>A</t>
  </si>
  <si>
    <t>B</t>
  </si>
  <si>
    <t>C</t>
  </si>
  <si>
    <t>Référence</t>
  </si>
  <si>
    <t>Désignation</t>
  </si>
  <si>
    <t>HR.2</t>
  </si>
  <si>
    <t>HR.3</t>
  </si>
  <si>
    <t>HR.1</t>
  </si>
  <si>
    <t>FEUILLE DE MESURES CLOTURE EN KIT</t>
  </si>
  <si>
    <t>7016G</t>
  </si>
  <si>
    <t>Coloris</t>
  </si>
  <si>
    <t>AUCUN</t>
  </si>
  <si>
    <t>P04</t>
  </si>
  <si>
    <t>D</t>
  </si>
  <si>
    <t>E</t>
  </si>
  <si>
    <t>F</t>
  </si>
  <si>
    <t>G</t>
  </si>
  <si>
    <t>P05</t>
  </si>
  <si>
    <t>-</t>
  </si>
  <si>
    <t>HR.4</t>
  </si>
  <si>
    <t>HR.5</t>
  </si>
  <si>
    <t>HR.6</t>
  </si>
  <si>
    <t>HR.7</t>
  </si>
  <si>
    <t>P06</t>
  </si>
  <si>
    <t>P07</t>
  </si>
  <si>
    <t>P08</t>
  </si>
  <si>
    <t>P09</t>
  </si>
  <si>
    <t>P10.</t>
  </si>
  <si>
    <t>AUCUNE</t>
  </si>
  <si>
    <t>0909</t>
  </si>
  <si>
    <t>0821</t>
  </si>
  <si>
    <t>0618</t>
  </si>
  <si>
    <t>REFERENCE</t>
  </si>
  <si>
    <t>LONGUEUR</t>
  </si>
  <si>
    <t>QTE</t>
  </si>
  <si>
    <t>7055P</t>
  </si>
  <si>
    <t>12671L</t>
  </si>
  <si>
    <t>Longueur des lisses</t>
  </si>
  <si>
    <t>P11.</t>
  </si>
  <si>
    <t>P12.</t>
  </si>
  <si>
    <t>Longueur maxi des lames</t>
  </si>
  <si>
    <t>L= LPG + LPD + NPI x LPI + ( NPI + 1 ) x ( LDL - 2 x IPT)</t>
  </si>
  <si>
    <t>NPI = ( L - LPG - LPD - LDL +2 x IPT) / (LPI + LDL -2 x IPT)</t>
  </si>
  <si>
    <t>LPI</t>
  </si>
  <si>
    <t>IPT</t>
  </si>
  <si>
    <t>Largeur maxi des lames</t>
  </si>
  <si>
    <t>DESIGNATION</t>
  </si>
  <si>
    <t>19644K</t>
  </si>
  <si>
    <t>NOMBRE DE POTEAUX EXTREMITE</t>
  </si>
  <si>
    <t>NOMBRE DE POTEAUX APPLIQUE</t>
  </si>
  <si>
    <t>Nombre de poteaux applique</t>
  </si>
  <si>
    <t>Nombre de poteaux extremite</t>
  </si>
  <si>
    <t>NOMBRE DE CLE EXTREMITE</t>
  </si>
  <si>
    <t>Nombre de clés extrémite</t>
  </si>
  <si>
    <t>Racine</t>
  </si>
  <si>
    <t>Longueur</t>
  </si>
  <si>
    <t>Quantité</t>
  </si>
  <si>
    <t>Nombre de colis</t>
  </si>
  <si>
    <t>Remise</t>
  </si>
  <si>
    <t>N° de client</t>
  </si>
  <si>
    <t>Représentant</t>
  </si>
  <si>
    <t>Délai demandé</t>
  </si>
  <si>
    <t>Délai   prévu</t>
  </si>
  <si>
    <t>Adresse de livraison</t>
  </si>
  <si>
    <t>Adresse client</t>
  </si>
  <si>
    <t>Cachet</t>
  </si>
  <si>
    <t>Ref chantier :</t>
  </si>
  <si>
    <t>Date et signature</t>
  </si>
  <si>
    <t>ANGLE</t>
  </si>
  <si>
    <t>Débit des lames</t>
  </si>
  <si>
    <t xml:space="preserve">LDL = ( L- LPG - LPD - NPI x LPI ) /  ( NPI + 1 ) + 2 x IPT </t>
  </si>
  <si>
    <t>P14</t>
  </si>
  <si>
    <t>P15</t>
  </si>
  <si>
    <t>P16</t>
  </si>
  <si>
    <t>P18</t>
  </si>
  <si>
    <t>P19</t>
  </si>
  <si>
    <t>P20</t>
  </si>
  <si>
    <t>P17</t>
  </si>
  <si>
    <t>P21</t>
  </si>
  <si>
    <t xml:space="preserve">Modèle : </t>
  </si>
  <si>
    <t>Tel : 02 43 11 30 00 
Fax : 02 43 11 30 10</t>
  </si>
  <si>
    <t>Observations :</t>
  </si>
  <si>
    <t>Hauteur maxi des poteaux</t>
  </si>
  <si>
    <t>P22</t>
  </si>
  <si>
    <t>Nombre de poteaux 96x50 réalisables avec les profilés</t>
  </si>
  <si>
    <t>Nombre de poteaux 35x50 réalisables avec les profilés</t>
  </si>
  <si>
    <t>Nombre de réducteurs réalisables avec les profilés</t>
  </si>
  <si>
    <t>Nombre de clés de poteaux réalisables avec les profilés</t>
  </si>
  <si>
    <t>Hauteur des profilés non scellés</t>
  </si>
  <si>
    <t>Hauteur des poteaux scellés</t>
  </si>
  <si>
    <t>Fixation Poteaux :</t>
  </si>
  <si>
    <t>Prix Unitaire Net</t>
  </si>
  <si>
    <t>Prix Total Net</t>
  </si>
  <si>
    <t>CALCULS INTERMEDIAIRES</t>
  </si>
  <si>
    <t>P23</t>
  </si>
  <si>
    <t>P24</t>
  </si>
  <si>
    <t>Débit des poteaux</t>
  </si>
  <si>
    <t>MOD</t>
  </si>
  <si>
    <t>1808</t>
  </si>
  <si>
    <t>0123</t>
  </si>
  <si>
    <t>0323</t>
  </si>
  <si>
    <t>7039G</t>
  </si>
  <si>
    <t>9016G</t>
  </si>
  <si>
    <t>L</t>
  </si>
  <si>
    <t>Longueur du Linéaire</t>
  </si>
  <si>
    <t>LPG</t>
  </si>
  <si>
    <t>Largeur du Poteau Gauche</t>
  </si>
  <si>
    <t>LPD</t>
  </si>
  <si>
    <t>Largeur du Poteau Droite</t>
  </si>
  <si>
    <t>NPI</t>
  </si>
  <si>
    <t>Nombre de Poteaux Intermédiaires</t>
  </si>
  <si>
    <t>Largeur des Poteaux Intermédiaires</t>
  </si>
  <si>
    <t>LDL</t>
  </si>
  <si>
    <t>Largeur des Lisses</t>
  </si>
  <si>
    <t>Insertion dans le Poteau</t>
  </si>
  <si>
    <t>NL</t>
  </si>
  <si>
    <t>HC-MOD</t>
  </si>
  <si>
    <t>19523W</t>
  </si>
  <si>
    <t>19524X</t>
  </si>
  <si>
    <t>20274Z</t>
  </si>
  <si>
    <t>20275A</t>
  </si>
  <si>
    <t>RACINE</t>
  </si>
  <si>
    <t>01237016G24003</t>
  </si>
  <si>
    <t>01237016G20003</t>
  </si>
  <si>
    <t>01237016G16003</t>
  </si>
  <si>
    <t>01237016G12003</t>
  </si>
  <si>
    <t>03237016G12002</t>
  </si>
  <si>
    <t>03237016G16002</t>
  </si>
  <si>
    <t>03237016G20002</t>
  </si>
  <si>
    <t>18087016G20002</t>
  </si>
  <si>
    <t>12671L7016G06</t>
  </si>
  <si>
    <t>7055P7016G06</t>
  </si>
  <si>
    <t>01239016G24003</t>
  </si>
  <si>
    <t>01239016G20003</t>
  </si>
  <si>
    <t>01239016G16003</t>
  </si>
  <si>
    <t>01239016G12003</t>
  </si>
  <si>
    <t>03239016G12002</t>
  </si>
  <si>
    <t>03239016G16002</t>
  </si>
  <si>
    <t>03239016G20002</t>
  </si>
  <si>
    <t>18089016G20002</t>
  </si>
  <si>
    <t>12671L9016G06</t>
  </si>
  <si>
    <t>7055P9016G06</t>
  </si>
  <si>
    <t>Quantité
par colis</t>
  </si>
  <si>
    <t>Hauteur (mm) :</t>
  </si>
  <si>
    <t>Longueur (mm) :</t>
  </si>
  <si>
    <t>20540B</t>
  </si>
  <si>
    <t>20540B7016G1H</t>
  </si>
  <si>
    <t>22080B7016G1T</t>
  </si>
  <si>
    <t>22082D7016G1H</t>
  </si>
  <si>
    <t>22084H7016G1T</t>
  </si>
  <si>
    <t>20540B9016G1H</t>
  </si>
  <si>
    <t>22080B9016G1T</t>
  </si>
  <si>
    <t>22082D9016G1H</t>
  </si>
  <si>
    <t>22083G9016G1H</t>
  </si>
  <si>
    <t>22084H9016G1T</t>
  </si>
  <si>
    <t>22083G</t>
  </si>
  <si>
    <t>22083G7016G1H</t>
  </si>
  <si>
    <t>22080B</t>
  </si>
  <si>
    <t>22082D</t>
  </si>
  <si>
    <t>22084H</t>
  </si>
  <si>
    <t>0011B</t>
  </si>
  <si>
    <t>0056F</t>
  </si>
  <si>
    <t>0076F</t>
  </si>
  <si>
    <t>0096F</t>
  </si>
  <si>
    <t>1015G</t>
  </si>
  <si>
    <t>3004G</t>
  </si>
  <si>
    <t>5002G</t>
  </si>
  <si>
    <t>5003G</t>
  </si>
  <si>
    <t>5023G</t>
  </si>
  <si>
    <t>6005G</t>
  </si>
  <si>
    <t>6021G</t>
  </si>
  <si>
    <t>7006G</t>
  </si>
  <si>
    <t>7031G</t>
  </si>
  <si>
    <t>7035G</t>
  </si>
  <si>
    <t>7040G</t>
  </si>
  <si>
    <t>8014G</t>
  </si>
  <si>
    <t>9005G</t>
  </si>
  <si>
    <t>9006G</t>
  </si>
  <si>
    <t>01237040G24003</t>
  </si>
  <si>
    <t>01237040G20003</t>
  </si>
  <si>
    <t>01237040G16003</t>
  </si>
  <si>
    <t>01237040G12003</t>
  </si>
  <si>
    <t>03237040G12002</t>
  </si>
  <si>
    <t>03237040G16002</t>
  </si>
  <si>
    <t>03237040G20002</t>
  </si>
  <si>
    <t>18087040G20002</t>
  </si>
  <si>
    <t>12671L7040G06</t>
  </si>
  <si>
    <t>20540B7040G1H</t>
  </si>
  <si>
    <t>22080B7040G1T</t>
  </si>
  <si>
    <t>22082D7040G1H</t>
  </si>
  <si>
    <t>22083G7040G1H</t>
  </si>
  <si>
    <t>22084H7040G1T</t>
  </si>
  <si>
    <t>7055P7040G06</t>
  </si>
  <si>
    <t>DSG</t>
  </si>
  <si>
    <t>RAC</t>
  </si>
  <si>
    <t>LGR</t>
  </si>
  <si>
    <t>01237039G24003</t>
  </si>
  <si>
    <t>01237039G20003</t>
  </si>
  <si>
    <t>01237039G16003</t>
  </si>
  <si>
    <t>01237039G12003</t>
  </si>
  <si>
    <t>03237039G12002</t>
  </si>
  <si>
    <t>03237039G16002</t>
  </si>
  <si>
    <t>03237039G20002</t>
  </si>
  <si>
    <t>18087039G20002</t>
  </si>
  <si>
    <t>12671L7039G06</t>
  </si>
  <si>
    <t>20540B7039G1H</t>
  </si>
  <si>
    <t>22080B7039G1T</t>
  </si>
  <si>
    <t>22082D7039G1H</t>
  </si>
  <si>
    <t>22083G7039G1H</t>
  </si>
  <si>
    <t>22084H7039G1T</t>
  </si>
  <si>
    <t>7055P7039G06</t>
  </si>
  <si>
    <t>03237016G24002</t>
  </si>
  <si>
    <t>03237039G24002</t>
  </si>
  <si>
    <t>03239016G24002</t>
  </si>
  <si>
    <t>01230011B12003</t>
  </si>
  <si>
    <t>01230011B16003</t>
  </si>
  <si>
    <t>01230011B20003</t>
  </si>
  <si>
    <t>01230011B24003</t>
  </si>
  <si>
    <t>03230011B12002</t>
  </si>
  <si>
    <t>03230011B16002</t>
  </si>
  <si>
    <t>03230011B20002</t>
  </si>
  <si>
    <t>03230011B24002</t>
  </si>
  <si>
    <t>12671L0011B06</t>
  </si>
  <si>
    <t>18080011B20002</t>
  </si>
  <si>
    <t>20540B0011B1H</t>
  </si>
  <si>
    <t>22080B0011B1T</t>
  </si>
  <si>
    <t>22082D0011B1H</t>
  </si>
  <si>
    <t>22083G0011B1H</t>
  </si>
  <si>
    <t>22084H0011B1T</t>
  </si>
  <si>
    <t>7055P0011B06</t>
  </si>
  <si>
    <t>01230056F12003</t>
  </si>
  <si>
    <t>01230056F16003</t>
  </si>
  <si>
    <t>01230056F20003</t>
  </si>
  <si>
    <t>01230056F24003</t>
  </si>
  <si>
    <t>03230056F12002</t>
  </si>
  <si>
    <t>03230056F16002</t>
  </si>
  <si>
    <t>03230056F20002</t>
  </si>
  <si>
    <t>03230056F24002</t>
  </si>
  <si>
    <t>12671L0056F06</t>
  </si>
  <si>
    <t>18080056F20002</t>
  </si>
  <si>
    <t>20540B0056F1H</t>
  </si>
  <si>
    <t>22080B0056F1T</t>
  </si>
  <si>
    <t>22082D0056F1H</t>
  </si>
  <si>
    <t>22083G0056F1H</t>
  </si>
  <si>
    <t>22084H0056F1T</t>
  </si>
  <si>
    <t>7055P0056F06</t>
  </si>
  <si>
    <t>01230076F12003</t>
  </si>
  <si>
    <t>01230076F16003</t>
  </si>
  <si>
    <t>01230076F20003</t>
  </si>
  <si>
    <t>01230076F24003</t>
  </si>
  <si>
    <t>03230076F12002</t>
  </si>
  <si>
    <t>03230076F16002</t>
  </si>
  <si>
    <t>03230076F20002</t>
  </si>
  <si>
    <t>03230076F24002</t>
  </si>
  <si>
    <t>12671L0076F06</t>
  </si>
  <si>
    <t>18080076F20002</t>
  </si>
  <si>
    <t>20540B0076F1H</t>
  </si>
  <si>
    <t>22080B0076F1T</t>
  </si>
  <si>
    <t>22082D0076F1H</t>
  </si>
  <si>
    <t>22083G0076F1H</t>
  </si>
  <si>
    <t>22084H0076F1T</t>
  </si>
  <si>
    <t>7055P0076F06</t>
  </si>
  <si>
    <t>01230096F12003</t>
  </si>
  <si>
    <t>01230096F16003</t>
  </si>
  <si>
    <t>01230096F20003</t>
  </si>
  <si>
    <t>01230096F24003</t>
  </si>
  <si>
    <t>03230096F12002</t>
  </si>
  <si>
    <t>03230096F16002</t>
  </si>
  <si>
    <t>03230096F20002</t>
  </si>
  <si>
    <t>03230096F24002</t>
  </si>
  <si>
    <t>12671L0096F06</t>
  </si>
  <si>
    <t>18080096F20002</t>
  </si>
  <si>
    <t>20540B0096F1H</t>
  </si>
  <si>
    <t>22080B0096F1T</t>
  </si>
  <si>
    <t>22082D0096F1H</t>
  </si>
  <si>
    <t>22083G0096F1H</t>
  </si>
  <si>
    <t>22084H0096F1T</t>
  </si>
  <si>
    <t>7055P0096F06</t>
  </si>
  <si>
    <t>01231015G12003</t>
  </si>
  <si>
    <t>01231015G16003</t>
  </si>
  <si>
    <t>01231015G20003</t>
  </si>
  <si>
    <t>01231015G24003</t>
  </si>
  <si>
    <t>03231015G12002</t>
  </si>
  <si>
    <t>03231015G16002</t>
  </si>
  <si>
    <t>03231015G20002</t>
  </si>
  <si>
    <t>03231015G24002</t>
  </si>
  <si>
    <t>12671L1015G06</t>
  </si>
  <si>
    <t>18081015G20002</t>
  </si>
  <si>
    <t>20540B1015G1H</t>
  </si>
  <si>
    <t>22080B1015G1T</t>
  </si>
  <si>
    <t>22082D1015G1H</t>
  </si>
  <si>
    <t>22083G1015G1H</t>
  </si>
  <si>
    <t>22084H1015G1T</t>
  </si>
  <si>
    <t>7055P1015G06</t>
  </si>
  <si>
    <t>01233004G12003</t>
  </si>
  <si>
    <t>01233004G16003</t>
  </si>
  <si>
    <t>01233004G20003</t>
  </si>
  <si>
    <t>01233004G24003</t>
  </si>
  <si>
    <t>03233004G12002</t>
  </si>
  <si>
    <t>03233004G16002</t>
  </si>
  <si>
    <t>03233004G20002</t>
  </si>
  <si>
    <t>03233004G24002</t>
  </si>
  <si>
    <t>12671L3004G06</t>
  </si>
  <si>
    <t>18083004G20002</t>
  </si>
  <si>
    <t>20540B3004G1H</t>
  </si>
  <si>
    <t>22080B3004G1T</t>
  </si>
  <si>
    <t>22082D3004G1H</t>
  </si>
  <si>
    <t>22083G3004G1H</t>
  </si>
  <si>
    <t>22084H3004G1T</t>
  </si>
  <si>
    <t>7055P3004G06</t>
  </si>
  <si>
    <t>01235002G12003</t>
  </si>
  <si>
    <t>01235002G16003</t>
  </si>
  <si>
    <t>01235002G20003</t>
  </si>
  <si>
    <t>01235002G24003</t>
  </si>
  <si>
    <t>03235002G12002</t>
  </si>
  <si>
    <t>03235002G16002</t>
  </si>
  <si>
    <t>03235002G20002</t>
  </si>
  <si>
    <t>03235002G24002</t>
  </si>
  <si>
    <t>12671L5002G06</t>
  </si>
  <si>
    <t>18085002G20002</t>
  </si>
  <si>
    <t>20540B5002G1H</t>
  </si>
  <si>
    <t>22080B5002G1T</t>
  </si>
  <si>
    <t>22082D5002G1H</t>
  </si>
  <si>
    <t>22083G5002G1H</t>
  </si>
  <si>
    <t>22084H5002G1T</t>
  </si>
  <si>
    <t>7055P5002G06</t>
  </si>
  <si>
    <t>01235003G12003</t>
  </si>
  <si>
    <t>01235003G16003</t>
  </si>
  <si>
    <t>01235003G20003</t>
  </si>
  <si>
    <t>01235003G24003</t>
  </si>
  <si>
    <t>03235003G12002</t>
  </si>
  <si>
    <t>03235003G16002</t>
  </si>
  <si>
    <t>03235003G20002</t>
  </si>
  <si>
    <t>03235003G24002</t>
  </si>
  <si>
    <t>12671L5003G06</t>
  </si>
  <si>
    <t>18085003G20002</t>
  </si>
  <si>
    <t>20540B5003G1H</t>
  </si>
  <si>
    <t>22080B5003G1T</t>
  </si>
  <si>
    <t>22082D5003G1H</t>
  </si>
  <si>
    <t>22083G5003G1H</t>
  </si>
  <si>
    <t>22084H5003G1T</t>
  </si>
  <si>
    <t>7055P5003G06</t>
  </si>
  <si>
    <t>01235023G12003</t>
  </si>
  <si>
    <t>01235023G16003</t>
  </si>
  <si>
    <t>01235023G20003</t>
  </si>
  <si>
    <t>01235023G24003</t>
  </si>
  <si>
    <t>03235023G12002</t>
  </si>
  <si>
    <t>03235023G16002</t>
  </si>
  <si>
    <t>03235023G20002</t>
  </si>
  <si>
    <t>03235023G24002</t>
  </si>
  <si>
    <t>12671L5023G06</t>
  </si>
  <si>
    <t>18085023G20002</t>
  </si>
  <si>
    <t>20540B5023G1H</t>
  </si>
  <si>
    <t>22080B5023G1T</t>
  </si>
  <si>
    <t>22082D5023G1H</t>
  </si>
  <si>
    <t>22083G5023G1H</t>
  </si>
  <si>
    <t>22084H5023G1T</t>
  </si>
  <si>
    <t>7055P5023G06</t>
  </si>
  <si>
    <t>01236005G12003</t>
  </si>
  <si>
    <t>01236005G16003</t>
  </si>
  <si>
    <t>01236005G20003</t>
  </si>
  <si>
    <t>01236005G24003</t>
  </si>
  <si>
    <t>03236005G12002</t>
  </si>
  <si>
    <t>03236005G16002</t>
  </si>
  <si>
    <t>03236005G20002</t>
  </si>
  <si>
    <t>03236005G24002</t>
  </si>
  <si>
    <t>12671L6005G06</t>
  </si>
  <si>
    <t>18086005G20002</t>
  </si>
  <si>
    <t>20540B6005G1H</t>
  </si>
  <si>
    <t>22080B6005G1T</t>
  </si>
  <si>
    <t>22082D6005G1H</t>
  </si>
  <si>
    <t>22083G6005G1H</t>
  </si>
  <si>
    <t>22084H6005G1T</t>
  </si>
  <si>
    <t>7055P6005G06</t>
  </si>
  <si>
    <t>01236021G12003</t>
  </si>
  <si>
    <t>01236021G16003</t>
  </si>
  <si>
    <t>01236021G20003</t>
  </si>
  <si>
    <t>01236021G24003</t>
  </si>
  <si>
    <t>03236021G12002</t>
  </si>
  <si>
    <t>03236021G16002</t>
  </si>
  <si>
    <t>03236021G20002</t>
  </si>
  <si>
    <t>03236021G24002</t>
  </si>
  <si>
    <t>12671L6021G06</t>
  </si>
  <si>
    <t>18086021G20002</t>
  </si>
  <si>
    <t>20540B6021G1H</t>
  </si>
  <si>
    <t>22080B6021G1T</t>
  </si>
  <si>
    <t>22082D6021G1H</t>
  </si>
  <si>
    <t>22083G6021G1H</t>
  </si>
  <si>
    <t>22084H6021G1T</t>
  </si>
  <si>
    <t>7055P6021G06</t>
  </si>
  <si>
    <t>01237006G12003</t>
  </si>
  <si>
    <t>01237006G16003</t>
  </si>
  <si>
    <t>01237006G20003</t>
  </si>
  <si>
    <t>01237006G24003</t>
  </si>
  <si>
    <t>03237006G12002</t>
  </si>
  <si>
    <t>03237006G16002</t>
  </si>
  <si>
    <t>03237006G20002</t>
  </si>
  <si>
    <t>03237006G24002</t>
  </si>
  <si>
    <t>12671L7006G06</t>
  </si>
  <si>
    <t>18087006G20002</t>
  </si>
  <si>
    <t>20540B7006G1H</t>
  </si>
  <si>
    <t>22080B7006G1T</t>
  </si>
  <si>
    <t>22082D7006G1H</t>
  </si>
  <si>
    <t>22083G7006G1H</t>
  </si>
  <si>
    <t>22084H7006G1T</t>
  </si>
  <si>
    <t>7055P7006G06</t>
  </si>
  <si>
    <t>01237031G12003</t>
  </si>
  <si>
    <t>01237031G16003</t>
  </si>
  <si>
    <t>01237031G20003</t>
  </si>
  <si>
    <t>01237031G24003</t>
  </si>
  <si>
    <t>03237031G12002</t>
  </si>
  <si>
    <t>03237031G16002</t>
  </si>
  <si>
    <t>03237031G20002</t>
  </si>
  <si>
    <t>03237031G24002</t>
  </si>
  <si>
    <t>12671L7031G06</t>
  </si>
  <si>
    <t>18087031G20002</t>
  </si>
  <si>
    <t>20540B7031G1H</t>
  </si>
  <si>
    <t>22080B7031G1T</t>
  </si>
  <si>
    <t>22082D7031G1H</t>
  </si>
  <si>
    <t>22083G7031G1H</t>
  </si>
  <si>
    <t>22084H7031G1T</t>
  </si>
  <si>
    <t>7055P7031G06</t>
  </si>
  <si>
    <t>01237035G12003</t>
  </si>
  <si>
    <t>01237035G16003</t>
  </si>
  <si>
    <t>01237035G20003</t>
  </si>
  <si>
    <t>01237035G24003</t>
  </si>
  <si>
    <t>03237035G12002</t>
  </si>
  <si>
    <t>03237035G16002</t>
  </si>
  <si>
    <t>03237035G20002</t>
  </si>
  <si>
    <t>03237035G24002</t>
  </si>
  <si>
    <t>12671L7035G06</t>
  </si>
  <si>
    <t>18087035G20002</t>
  </si>
  <si>
    <t>20540B7035G1H</t>
  </si>
  <si>
    <t>22080B7035G1T</t>
  </si>
  <si>
    <t>22082D7035G1H</t>
  </si>
  <si>
    <t>22083G7035G1H</t>
  </si>
  <si>
    <t>22084H7035G1T</t>
  </si>
  <si>
    <t>7055P7035G06</t>
  </si>
  <si>
    <t>01238014G12003</t>
  </si>
  <si>
    <t>01238014G16003</t>
  </si>
  <si>
    <t>01238014G20003</t>
  </si>
  <si>
    <t>01238014G24003</t>
  </si>
  <si>
    <t>03238014G12002</t>
  </si>
  <si>
    <t>03238014G16002</t>
  </si>
  <si>
    <t>03238014G20002</t>
  </si>
  <si>
    <t>03238014G24002</t>
  </si>
  <si>
    <t>12671L8014G06</t>
  </si>
  <si>
    <t>18088014G20002</t>
  </si>
  <si>
    <t>20540B8014G1H</t>
  </si>
  <si>
    <t>22080B8014G1T</t>
  </si>
  <si>
    <t>22082D8014G1H</t>
  </si>
  <si>
    <t>22083G8014G1H</t>
  </si>
  <si>
    <t>22084H8014G1T</t>
  </si>
  <si>
    <t>7055P8014G06</t>
  </si>
  <si>
    <t>01239005G12003</t>
  </si>
  <si>
    <t>01239005G16003</t>
  </si>
  <si>
    <t>01239005G20003</t>
  </si>
  <si>
    <t>01239005G24003</t>
  </si>
  <si>
    <t>03239005G12002</t>
  </si>
  <si>
    <t>03239005G16002</t>
  </si>
  <si>
    <t>03239005G20002</t>
  </si>
  <si>
    <t>03239005G24002</t>
  </si>
  <si>
    <t>12671L9005G06</t>
  </si>
  <si>
    <t>18089005G20002</t>
  </si>
  <si>
    <t>20540B9005G1H</t>
  </si>
  <si>
    <t>22080B9005G1T</t>
  </si>
  <si>
    <t>22082D9005G1H</t>
  </si>
  <si>
    <t>22083G9005G1H</t>
  </si>
  <si>
    <t>22084H9005G1T</t>
  </si>
  <si>
    <t>7055P9005G06</t>
  </si>
  <si>
    <t>01239006G12003</t>
  </si>
  <si>
    <t>01239006G16003</t>
  </si>
  <si>
    <t>01239006G20003</t>
  </si>
  <si>
    <t>01239006G24003</t>
  </si>
  <si>
    <t>03239006G12002</t>
  </si>
  <si>
    <t>03239006G16002</t>
  </si>
  <si>
    <t>03239006G20002</t>
  </si>
  <si>
    <t>03239006G24002</t>
  </si>
  <si>
    <t>12671L9006G06</t>
  </si>
  <si>
    <t>18089006G20002</t>
  </si>
  <si>
    <t>20540B9006G1H</t>
  </si>
  <si>
    <t>22080B9006G1T</t>
  </si>
  <si>
    <t>22082D9006G1H</t>
  </si>
  <si>
    <t>22083G9006G1H</t>
  </si>
  <si>
    <t>22084H9006G1T</t>
  </si>
  <si>
    <t>7055P9006G06</t>
  </si>
  <si>
    <t>03237040G24002</t>
  </si>
  <si>
    <t>22082D-STD-1H</t>
  </si>
  <si>
    <t>22083G-STD-1H</t>
  </si>
  <si>
    <t>22084H-STD-1T</t>
  </si>
  <si>
    <t>7055P-STD-06</t>
  </si>
  <si>
    <t>0123-HST-12003</t>
  </si>
  <si>
    <t>0123-HST-16003</t>
  </si>
  <si>
    <t>0123-HST-20003</t>
  </si>
  <si>
    <t>0123-HST-24003</t>
  </si>
  <si>
    <t>0323-HST-12002</t>
  </si>
  <si>
    <t>0323-HST-16002</t>
  </si>
  <si>
    <t>0323-HST-20002</t>
  </si>
  <si>
    <t>0323-HST-24002</t>
  </si>
  <si>
    <t>12671L-HST-06</t>
  </si>
  <si>
    <t>1808-HST-20002</t>
  </si>
  <si>
    <t>20540B-HST-1H</t>
  </si>
  <si>
    <t>22080B-HST-1T</t>
  </si>
  <si>
    <t>22082D-HST-1H</t>
  </si>
  <si>
    <t>22083G-HST-1H</t>
  </si>
  <si>
    <t>22084H-HST-1T</t>
  </si>
  <si>
    <t>7055P-HST-06</t>
  </si>
  <si>
    <t>0123-STD-12003</t>
  </si>
  <si>
    <t>0123-STD-16003</t>
  </si>
  <si>
    <t>0123-STD-20003</t>
  </si>
  <si>
    <t>0123-STD-24003</t>
  </si>
  <si>
    <t>0323-STD-12002</t>
  </si>
  <si>
    <t>0323-STD-16002</t>
  </si>
  <si>
    <t>0323-STD-20002</t>
  </si>
  <si>
    <t>0323-STD-24002</t>
  </si>
  <si>
    <t>12671L-STD-06</t>
  </si>
  <si>
    <t>1808-STD-20002</t>
  </si>
  <si>
    <t>20540B-STD-1H</t>
  </si>
  <si>
    <t>22080B-STD-1T</t>
  </si>
  <si>
    <t>06180011B19207</t>
  </si>
  <si>
    <t>08210011B19207</t>
  </si>
  <si>
    <t>09090011B19207</t>
  </si>
  <si>
    <t>06180056F19207</t>
  </si>
  <si>
    <t>08210056F19207</t>
  </si>
  <si>
    <t>09090056F19207</t>
  </si>
  <si>
    <t>06180076F19207</t>
  </si>
  <si>
    <t>08210076F19207</t>
  </si>
  <si>
    <t>09090076F19207</t>
  </si>
  <si>
    <t>06180096F19207</t>
  </si>
  <si>
    <t>08210096F19207</t>
  </si>
  <si>
    <t>09090096F19207</t>
  </si>
  <si>
    <t>06181015G19207</t>
  </si>
  <si>
    <t>08211015G19207</t>
  </si>
  <si>
    <t>09091015G19207</t>
  </si>
  <si>
    <t>06183004G19207</t>
  </si>
  <si>
    <t>08213004G19207</t>
  </si>
  <si>
    <t>09093004G19207</t>
  </si>
  <si>
    <t>06185002G19207</t>
  </si>
  <si>
    <t>08215002G19207</t>
  </si>
  <si>
    <t>09095002G19207</t>
  </si>
  <si>
    <t>06185003G19207</t>
  </si>
  <si>
    <t>08215003G19207</t>
  </si>
  <si>
    <t>09095003G19207</t>
  </si>
  <si>
    <t>06185023G19207</t>
  </si>
  <si>
    <t>08215023G19207</t>
  </si>
  <si>
    <t>09095023G19207</t>
  </si>
  <si>
    <t>06186005G19207</t>
  </si>
  <si>
    <t>08216005G19207</t>
  </si>
  <si>
    <t>09096005G19207</t>
  </si>
  <si>
    <t>06186021G19207</t>
  </si>
  <si>
    <t>08216021G19207</t>
  </si>
  <si>
    <t>09096021G19207</t>
  </si>
  <si>
    <t>06187006G19207</t>
  </si>
  <si>
    <t>08217006G19207</t>
  </si>
  <si>
    <t>09097006G19207</t>
  </si>
  <si>
    <t>06187016G19207</t>
  </si>
  <si>
    <t>08217016G19207</t>
  </si>
  <si>
    <t>09097016G19207</t>
  </si>
  <si>
    <t>06187031G19207</t>
  </si>
  <si>
    <t>08217031G19207</t>
  </si>
  <si>
    <t>09097031G19207</t>
  </si>
  <si>
    <t>06187035G19207</t>
  </si>
  <si>
    <t>08217035G19207</t>
  </si>
  <si>
    <t>09097035G19207</t>
  </si>
  <si>
    <t>06187039G19207</t>
  </si>
  <si>
    <t>08217039G19207</t>
  </si>
  <si>
    <t>09097039G19207</t>
  </si>
  <si>
    <t>06187040G19207</t>
  </si>
  <si>
    <t>08217040G19207</t>
  </si>
  <si>
    <t>09097040G19207</t>
  </si>
  <si>
    <t>06188014G19207</t>
  </si>
  <si>
    <t>08218014G19207</t>
  </si>
  <si>
    <t>09098014G19207</t>
  </si>
  <si>
    <t>06189005G19207</t>
  </si>
  <si>
    <t>08219005G19207</t>
  </si>
  <si>
    <t>09099005G19207</t>
  </si>
  <si>
    <t>06189006G19207</t>
  </si>
  <si>
    <t>08219006G19207</t>
  </si>
  <si>
    <t>09099006G19207</t>
  </si>
  <si>
    <t>06189016G19207</t>
  </si>
  <si>
    <t>08219016G19207</t>
  </si>
  <si>
    <t>09099016G19207</t>
  </si>
  <si>
    <t>0618-STD-19207</t>
  </si>
  <si>
    <t>0821-STD-19207</t>
  </si>
  <si>
    <t>0909-STD-19207</t>
  </si>
  <si>
    <t>0618-HST-19207</t>
  </si>
  <si>
    <t>0821-HST-19207</t>
  </si>
  <si>
    <t>0909-HST-19207</t>
  </si>
  <si>
    <t>M</t>
  </si>
  <si>
    <t>RES</t>
  </si>
  <si>
    <t>TYP</t>
  </si>
  <si>
    <t>COL</t>
  </si>
  <si>
    <t>POTEAU 96x50 FEUILLURE DE 22 mm</t>
  </si>
  <si>
    <t>POTEAU 35x50 FEUILLURE DE 22 mm</t>
  </si>
  <si>
    <t>LAME DE REMPLISSAGE 150x22 ALLEGEE</t>
  </si>
  <si>
    <t>LAME TRAPEZE 130x22</t>
  </si>
  <si>
    <t>BARREAU 100x22</t>
  </si>
  <si>
    <t>CLE DE TRAVERSE PLATE</t>
  </si>
  <si>
    <t>COLLERETTES 96x50 NORYL</t>
  </si>
  <si>
    <t>EMBOUTS 35x50 NORYL</t>
  </si>
  <si>
    <t>COLLERETTES 35x50 NORYL</t>
  </si>
  <si>
    <t>CLES INTERMEDIAIRE ARRONDIE</t>
  </si>
  <si>
    <t>CLES EXTREMITE BRISE-VENT GAUCHE</t>
  </si>
  <si>
    <t>CLES INTER. BRISE-VENT DROITE</t>
  </si>
  <si>
    <t>CLES INTER. BRISE-VENT GAUCHE</t>
  </si>
  <si>
    <t>CLES EXTREMITE BRISE-VENT DROITE</t>
  </si>
  <si>
    <t>EMBOUTS 96x50 NORYL</t>
  </si>
  <si>
    <t>TUBES CARRES 40x40 L=1500 mm A SCELLER</t>
  </si>
  <si>
    <t>TUBES CARRES 40x40 L=450 mm A SCELLER</t>
  </si>
  <si>
    <t>TUBES CARRES 40x40 L=750 mm A SCELLER</t>
  </si>
  <si>
    <t>EMBASES 2 TROUS TUBULAIRE L=600 mm A VISSER</t>
  </si>
  <si>
    <t>PLATINES DE FIXATION TUBULAIRE L=300 mm</t>
  </si>
  <si>
    <t>PLATINES DE FIXATION TUBULAIRE L=600 mm</t>
  </si>
  <si>
    <t>X=RECHERCHEV($A:$A;'\\papyrus\groupemp\R1 - Technique\10_PRODUITS\10_Grand Public\10_Developpement\A_Projets\C_0314_2023_Clotures Standard ECO\Articles\230623-ARTICLES CLOTURE EN KIT.xlsm'!REF.;RECHERCHEH($1:$1;'\\papyrus\groupemp\R1 - Technique\10_PRODUITS\10_Grand Public\10_Developpement\A_Projets\C_0314_2023_Clotures Standard ECO\Articles\230623-ARTICLES CLOTURE EN KIT.xlsm'!REF.;2;FAUX);FAUX)</t>
  </si>
  <si>
    <t>BOLLEN' EASY</t>
  </si>
  <si>
    <t>PANNECIER' EASY</t>
  </si>
  <si>
    <t>YAT' EASY</t>
  </si>
  <si>
    <t>TYPE</t>
  </si>
  <si>
    <t>COLORIS</t>
  </si>
  <si>
    <t>QUANTITE</t>
  </si>
  <si>
    <t>Nombre de panneaux réalisables avec les lisses</t>
  </si>
  <si>
    <t>mm</t>
  </si>
  <si>
    <t>Largeur du Poteau</t>
  </si>
  <si>
    <t>Insertion du Remplissage</t>
  </si>
  <si>
    <t>Profondeur de Scellement</t>
  </si>
  <si>
    <t>P25</t>
  </si>
  <si>
    <t>P26</t>
  </si>
  <si>
    <t>NON</t>
  </si>
  <si>
    <t>OON</t>
  </si>
  <si>
    <t>Total :</t>
  </si>
  <si>
    <t>BOLLEN' EASY-NON</t>
  </si>
  <si>
    <t>OUI</t>
  </si>
  <si>
    <t>PANNECIER' EASY-NON</t>
  </si>
  <si>
    <t>YAT' EASY-NON</t>
  </si>
  <si>
    <t>BOLLEN' EASY-OUI</t>
  </si>
  <si>
    <t>PANNECIER' EASY-OUI</t>
  </si>
  <si>
    <t>YAT' EASY-OUI</t>
  </si>
  <si>
    <t>21127U</t>
  </si>
  <si>
    <t>PLAQUE DE SOUBASSEMENT BETON 250 mm</t>
  </si>
  <si>
    <t>21127U18</t>
  </si>
  <si>
    <t>MODELE</t>
  </si>
  <si>
    <t>HAUTEUR</t>
  </si>
  <si>
    <t>NOMBRE DE LISSES</t>
  </si>
  <si>
    <t>SOUBAS- SEMENT BETON</t>
  </si>
  <si>
    <t>19644K02</t>
  </si>
  <si>
    <t>20274Z02</t>
  </si>
  <si>
    <t>20275A02</t>
  </si>
  <si>
    <t>19523W02</t>
  </si>
  <si>
    <t>19524X02</t>
  </si>
  <si>
    <t>ALU</t>
  </si>
  <si>
    <t>-STD-</t>
  </si>
  <si>
    <t>-HST-</t>
  </si>
  <si>
    <t>ACS</t>
  </si>
  <si>
    <t>CMP</t>
  </si>
  <si>
    <t xml:space="preserve">Linéaire : </t>
  </si>
  <si>
    <t xml:space="preserve">Coloris : </t>
  </si>
  <si>
    <t>Représentation</t>
  </si>
  <si>
    <t>colis en plus ou en moins</t>
  </si>
  <si>
    <t>Avec soubas- sement béton</t>
  </si>
  <si>
    <t>0418E</t>
  </si>
  <si>
    <t>0418E02</t>
  </si>
  <si>
    <t>PRE 22 08 30 01 maj</t>
  </si>
  <si>
    <t>22418M =&gt; 0418E</t>
  </si>
  <si>
    <t>ajout 21573A collerettes usinées pour platine 19644K</t>
  </si>
  <si>
    <t>Limitation des hauteurs HC à 1900 mm</t>
  </si>
  <si>
    <t>date</t>
  </si>
  <si>
    <t>N° identification</t>
  </si>
  <si>
    <t>mise à jour</t>
  </si>
  <si>
    <t>désignation</t>
  </si>
  <si>
    <t>COLLERETTES 96x50 NORYL POUR PLATINE 19644K</t>
  </si>
  <si>
    <t>CLES INTERMEDIAIRE ET EXTREMITE ARRONDIE</t>
  </si>
  <si>
    <t>21252M</t>
  </si>
  <si>
    <t>PALETTE 800X780X2000</t>
  </si>
  <si>
    <t>PALETTE 21252M</t>
  </si>
  <si>
    <t>FORFAIT DE PORT</t>
  </si>
  <si>
    <t>FORFAIT DE PORT EXPEDITION INFERIEURE A 980 €</t>
  </si>
  <si>
    <t>O</t>
  </si>
  <si>
    <t>COMMANDE</t>
  </si>
  <si>
    <t>DEVIS</t>
  </si>
  <si>
    <t>INTER- MEDIAIRE</t>
  </si>
  <si>
    <r>
      <t>Poteau Gauche</t>
    </r>
    <r>
      <rPr>
        <sz val="10"/>
        <rFont val="Arial"/>
        <family val="2"/>
      </rPr>
      <t xml:space="preserve"> :</t>
    </r>
  </si>
  <si>
    <r>
      <t>Poteau Droite</t>
    </r>
    <r>
      <rPr>
        <sz val="10"/>
        <rFont val="Arial"/>
        <family val="2"/>
      </rPr>
      <t xml:space="preserve"> :</t>
    </r>
  </si>
  <si>
    <t>Hauteur de 300 mini pour platine et potelet</t>
  </si>
  <si>
    <t>Ajout 9007G - suppression 5024G</t>
  </si>
  <si>
    <t>9007G</t>
  </si>
  <si>
    <t>01239007G12003</t>
  </si>
  <si>
    <t>01239007G16003</t>
  </si>
  <si>
    <t>01239007G20003</t>
  </si>
  <si>
    <t>01239007G24003</t>
  </si>
  <si>
    <t>03239007G12002</t>
  </si>
  <si>
    <t>03239007G16002</t>
  </si>
  <si>
    <t>03239007G20002</t>
  </si>
  <si>
    <t>03239007G24002</t>
  </si>
  <si>
    <t>06189007G19207</t>
  </si>
  <si>
    <t>08219007G19207</t>
  </si>
  <si>
    <t>09099007G19207</t>
  </si>
  <si>
    <t>12671L9007G06</t>
  </si>
  <si>
    <t>18089007G20002</t>
  </si>
  <si>
    <t>20540B9007G1H</t>
  </si>
  <si>
    <t>22080B9007G1T</t>
  </si>
  <si>
    <t>22082D9007G1H</t>
  </si>
  <si>
    <t>22083G9007G1H</t>
  </si>
  <si>
    <t>22084H9007G1T</t>
  </si>
  <si>
    <t>7055P9007G06</t>
  </si>
  <si>
    <t>Forçage du coloris 7016G</t>
  </si>
  <si>
    <t>ORIEN- TABLE</t>
  </si>
  <si>
    <t>0324</t>
  </si>
  <si>
    <t>0424</t>
  </si>
  <si>
    <t>22534T</t>
  </si>
  <si>
    <t>22535U</t>
  </si>
  <si>
    <t>22536V</t>
  </si>
  <si>
    <t>22463N</t>
  </si>
  <si>
    <t>22564B</t>
  </si>
  <si>
    <t>Modification des collerettes - introduction du poteau orientable</t>
  </si>
  <si>
    <t>0424-HST-20002</t>
  </si>
  <si>
    <t>0424-STD-20002</t>
  </si>
  <si>
    <t>0324-HST-20001</t>
  </si>
  <si>
    <t>TUBE ROND DIAMETRE 60 mm</t>
  </si>
  <si>
    <t>0324-STD-20001</t>
  </si>
  <si>
    <t>22534T-HST-02</t>
  </si>
  <si>
    <t>EMBOUT ROND 60 mm</t>
  </si>
  <si>
    <t>22534T-STD-02</t>
  </si>
  <si>
    <t>22535U-HST-04</t>
  </si>
  <si>
    <t>22535U-STD-04</t>
  </si>
  <si>
    <t>22536V-HST-02</t>
  </si>
  <si>
    <t>COLLERETTE BASSE POTEAU ROND</t>
  </si>
  <si>
    <t>22536V-STD-02</t>
  </si>
  <si>
    <t>22463N-HST-06</t>
  </si>
  <si>
    <t>22463N-STD-06</t>
  </si>
  <si>
    <t>22564B-HST-06</t>
  </si>
  <si>
    <t>22564B-STD-06</t>
  </si>
  <si>
    <t>POTEAU 39x50 DELIGNE</t>
  </si>
  <si>
    <t>EMBOUT ROND DIAMETRE 60 mm</t>
  </si>
  <si>
    <t>EMBOUT 39x50 USINE</t>
  </si>
  <si>
    <t>COLLERETTE BASSE RONDE DIAMETRE 120 mm</t>
  </si>
  <si>
    <t>22463N0011B06</t>
  </si>
  <si>
    <t>22463N0056F06</t>
  </si>
  <si>
    <t>22463N0076F06</t>
  </si>
  <si>
    <t>22463N0096F06</t>
  </si>
  <si>
    <t>22463N1015G06</t>
  </si>
  <si>
    <t>22463N3004G06</t>
  </si>
  <si>
    <t>22463N5002G06</t>
  </si>
  <si>
    <t>22463N5003G06</t>
  </si>
  <si>
    <t>22463N5023G06</t>
  </si>
  <si>
    <t>22463N6005G06</t>
  </si>
  <si>
    <t>22463N6021G06</t>
  </si>
  <si>
    <t>22463N7006G06</t>
  </si>
  <si>
    <t>22463N7016G06</t>
  </si>
  <si>
    <t>22463N7031G06</t>
  </si>
  <si>
    <t>22463N7035G06</t>
  </si>
  <si>
    <t>22463N7039G06</t>
  </si>
  <si>
    <t>22463N7040G06</t>
  </si>
  <si>
    <t>22463N8014G06</t>
  </si>
  <si>
    <t>22463N9005G06</t>
  </si>
  <si>
    <t>22463N9006G06</t>
  </si>
  <si>
    <t>22463N9007G06</t>
  </si>
  <si>
    <t>22463N9016G06</t>
  </si>
  <si>
    <t>22564B0011B06</t>
  </si>
  <si>
    <t>22564B0056F06</t>
  </si>
  <si>
    <t>22564B0076F06</t>
  </si>
  <si>
    <t>22564B0096F06</t>
  </si>
  <si>
    <t>22564B1015G06</t>
  </si>
  <si>
    <t>22564B3004G06</t>
  </si>
  <si>
    <t>22564B5002G06</t>
  </si>
  <si>
    <t>22564B5003G06</t>
  </si>
  <si>
    <t>22564B5023G06</t>
  </si>
  <si>
    <t>22564B6005G06</t>
  </si>
  <si>
    <t>22564B6021G06</t>
  </si>
  <si>
    <t>22564B7006G06</t>
  </si>
  <si>
    <t>22564B7016G06</t>
  </si>
  <si>
    <t>22564B7031G06</t>
  </si>
  <si>
    <t>22564B7035G06</t>
  </si>
  <si>
    <t>22564B7039G06</t>
  </si>
  <si>
    <t>22564B7040G06</t>
  </si>
  <si>
    <t>22564B8014G06</t>
  </si>
  <si>
    <t>22564B9005G06</t>
  </si>
  <si>
    <t>22564B9006G06</t>
  </si>
  <si>
    <t>22564B9007G06</t>
  </si>
  <si>
    <t>22564B9016G06</t>
  </si>
  <si>
    <t>22534T0011B02</t>
  </si>
  <si>
    <t>22534T0056F02</t>
  </si>
  <si>
    <t>22534T0076F02</t>
  </si>
  <si>
    <t>22534T0096F02</t>
  </si>
  <si>
    <t>22534T1015G02</t>
  </si>
  <si>
    <t>22534T3004G02</t>
  </si>
  <si>
    <t>22534T5002G02</t>
  </si>
  <si>
    <t>22534T5003G02</t>
  </si>
  <si>
    <t>22534T5023G02</t>
  </si>
  <si>
    <t>22534T6005G02</t>
  </si>
  <si>
    <t>22534T6021G02</t>
  </si>
  <si>
    <t>22534T7006G02</t>
  </si>
  <si>
    <t>22534T7016G02</t>
  </si>
  <si>
    <t>22534T7031G02</t>
  </si>
  <si>
    <t>22534T7035G02</t>
  </si>
  <si>
    <t>22534T7039G02</t>
  </si>
  <si>
    <t>22534T7040G02</t>
  </si>
  <si>
    <t>22534T8014G02</t>
  </si>
  <si>
    <t>22534T9005G02</t>
  </si>
  <si>
    <t>22534T9006G02</t>
  </si>
  <si>
    <t>22534T9007G02</t>
  </si>
  <si>
    <t>22534T9016G02</t>
  </si>
  <si>
    <t>22535U0011B04</t>
  </si>
  <si>
    <t>22535U0056F04</t>
  </si>
  <si>
    <t>22535U0076F04</t>
  </si>
  <si>
    <t>22535U0096F04</t>
  </si>
  <si>
    <t>22535U1015G04</t>
  </si>
  <si>
    <t>22535U3004G04</t>
  </si>
  <si>
    <t>22535U5002G04</t>
  </si>
  <si>
    <t>22535U5003G04</t>
  </si>
  <si>
    <t>22535U5023G04</t>
  </si>
  <si>
    <t>22535U6005G04</t>
  </si>
  <si>
    <t>22535U6021G04</t>
  </si>
  <si>
    <t>22535U7006G04</t>
  </si>
  <si>
    <t>22535U7016G04</t>
  </si>
  <si>
    <t>22535U7031G04</t>
  </si>
  <si>
    <t>22535U7035G04</t>
  </si>
  <si>
    <t>22535U7039G04</t>
  </si>
  <si>
    <t>22535U7040G04</t>
  </si>
  <si>
    <t>22535U8014G04</t>
  </si>
  <si>
    <t>22535U9005G04</t>
  </si>
  <si>
    <t>22535U9006G04</t>
  </si>
  <si>
    <t>22535U9007G04</t>
  </si>
  <si>
    <t>22535U9016G04</t>
  </si>
  <si>
    <t>22536V0011B02</t>
  </si>
  <si>
    <t>22536V0056F02</t>
  </si>
  <si>
    <t>22536V0076F02</t>
  </si>
  <si>
    <t>22536V0096F02</t>
  </si>
  <si>
    <t>22536V1015G02</t>
  </si>
  <si>
    <t>22536V3004G02</t>
  </si>
  <si>
    <t>22536V5002G02</t>
  </si>
  <si>
    <t>22536V5003G02</t>
  </si>
  <si>
    <t>22536V5023G02</t>
  </si>
  <si>
    <t>22536V6005G02</t>
  </si>
  <si>
    <t>22536V6021G02</t>
  </si>
  <si>
    <t>22536V7006G02</t>
  </si>
  <si>
    <t>22536V7016G02</t>
  </si>
  <si>
    <t>22536V7031G02</t>
  </si>
  <si>
    <t>22536V7035G02</t>
  </si>
  <si>
    <t>22536V7039G02</t>
  </si>
  <si>
    <t>22536V7040G02</t>
  </si>
  <si>
    <t>22536V8014G02</t>
  </si>
  <si>
    <t>22536V9005G02</t>
  </si>
  <si>
    <t>22536V9006G02</t>
  </si>
  <si>
    <t>22536V9007G02</t>
  </si>
  <si>
    <t>22536V9016G02</t>
  </si>
  <si>
    <t>03240011B20001</t>
  </si>
  <si>
    <t>03240056F20001</t>
  </si>
  <si>
    <t>03240076F20001</t>
  </si>
  <si>
    <t>03240096F20001</t>
  </si>
  <si>
    <t>03241015G20001</t>
  </si>
  <si>
    <t>03243004G20001</t>
  </si>
  <si>
    <t>03245002G20001</t>
  </si>
  <si>
    <t>03245003G20001</t>
  </si>
  <si>
    <t>03245023G20001</t>
  </si>
  <si>
    <t>03246005G20001</t>
  </si>
  <si>
    <t>03246021G20001</t>
  </si>
  <si>
    <t>03247006G20001</t>
  </si>
  <si>
    <t>03247016G20001</t>
  </si>
  <si>
    <t>03247031G20001</t>
  </si>
  <si>
    <t>03247035G20001</t>
  </si>
  <si>
    <t>03247039G20001</t>
  </si>
  <si>
    <t>03247040G20001</t>
  </si>
  <si>
    <t>03248014G20001</t>
  </si>
  <si>
    <t>03249005G20001</t>
  </si>
  <si>
    <t>03249006G20001</t>
  </si>
  <si>
    <t>03249007G20001</t>
  </si>
  <si>
    <t>03249016G20001</t>
  </si>
  <si>
    <t>04240011B20002</t>
  </si>
  <si>
    <t>04240056F20002</t>
  </si>
  <si>
    <t>04240076F20002</t>
  </si>
  <si>
    <t>04240096F20002</t>
  </si>
  <si>
    <t>04241015G20002</t>
  </si>
  <si>
    <t>04243004G20002</t>
  </si>
  <si>
    <t>04245002G20002</t>
  </si>
  <si>
    <t>04245003G20002</t>
  </si>
  <si>
    <t>04245023G20002</t>
  </si>
  <si>
    <t>04246005G20002</t>
  </si>
  <si>
    <t>04246021G20002</t>
  </si>
  <si>
    <t>04247006G20002</t>
  </si>
  <si>
    <t>04247016G20002</t>
  </si>
  <si>
    <t>04247031G20002</t>
  </si>
  <si>
    <t>04247035G20002</t>
  </si>
  <si>
    <t>04247039G20002</t>
  </si>
  <si>
    <t>04247040G20002</t>
  </si>
  <si>
    <t>04248014G20002</t>
  </si>
  <si>
    <t>04249005G20002</t>
  </si>
  <si>
    <t>04249006G20002</t>
  </si>
  <si>
    <t>04249007G20002</t>
  </si>
  <si>
    <t>04249016G20002</t>
  </si>
  <si>
    <t>NOMBRE DE POTEAUX ORIENTABLES</t>
  </si>
  <si>
    <t>Nombre de poteaux orientables</t>
  </si>
  <si>
    <t>Nombre de platines ou potelets</t>
  </si>
  <si>
    <t>POTEAU ORIENTABLE FEUILLURE DE 22 mm</t>
  </si>
  <si>
    <t>PRE 22 07 19 01 maj 250106</t>
  </si>
  <si>
    <t>Mise à jour des prix au 01/03/25 - ajout du coloris 0056F</t>
  </si>
  <si>
    <t>Nombre de Linéaires :</t>
  </si>
  <si>
    <t>7177B</t>
  </si>
  <si>
    <t>PRIX DE VENTE 01/03/25</t>
  </si>
  <si>
    <t>EMBASES 2 TROUS TUBULAIRE L=1500 mm A VISSER</t>
  </si>
  <si>
    <t>7177B03</t>
  </si>
  <si>
    <t>DA : ajout de la platine 7177B03 au prix de 144 €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</si>
</sst>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"/>
    <numFmt numFmtId="165" formatCode="_-* #,##0.00\ [$€-40C]_-;\-* #,##0.00\ [$€-40C]_-;_-* &quot;-&quot;??\ [$€-40C]_-;_-@_-"/>
    <numFmt numFmtId="166" formatCode="dd/mm/yy;@"/>
    <numFmt numFmtId="167" formatCode="_-* #,##0.00\ &quot;F&quot;_-;\-* #,##0.00\ &quot;F&quot;_-;_-* &quot;-&quot;??\ &quot;F&quot;_-;_-@_-"/>
    <numFmt numFmtId="168" formatCode="#,##0.00\ [$€-40C];\-#,##0.00\ [$€-40C]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Courier New"/>
      <family val="3"/>
    </font>
    <font>
      <sz val="11"/>
      <name val="Courier New"/>
      <family val="3"/>
    </font>
    <font>
      <b/>
      <sz val="1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167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quotePrefix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13" fillId="0" borderId="0" xfId="0" applyFont="1"/>
    <xf numFmtId="0" fontId="14" fillId="3" borderId="1" xfId="0" applyFont="1" applyFill="1" applyBorder="1" applyAlignment="1">
      <alignment horizontal="center"/>
    </xf>
    <xf numFmtId="0" fontId="15" fillId="0" borderId="0" xfId="0" applyFont="1"/>
    <xf numFmtId="0" fontId="1" fillId="0" borderId="5" xfId="0" applyFont="1" applyBorder="1" applyAlignment="1">
      <alignment vertical="center"/>
    </xf>
    <xf numFmtId="166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166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4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5" borderId="10" xfId="0" applyFont="1" applyFill="1" applyBorder="1" applyAlignment="1" applyProtection="1">
      <alignment horizontal="left" vertical="center"/>
      <protection locked="0"/>
    </xf>
    <xf numFmtId="0" fontId="1" fillId="5" borderId="10" xfId="0" applyFont="1" applyFill="1" applyBorder="1" applyAlignment="1" applyProtection="1">
      <alignment vertical="center"/>
      <protection locked="0"/>
    </xf>
    <xf numFmtId="0" fontId="1" fillId="5" borderId="10" xfId="0" applyFont="1" applyFill="1" applyBorder="1" applyAlignment="1" applyProtection="1">
      <alignment horizontal="left" vertical="center" wrapText="1"/>
      <protection locked="0"/>
    </xf>
    <xf numFmtId="3" fontId="1" fillId="4" borderId="10" xfId="0" applyNumberFormat="1" applyFont="1" applyFill="1" applyBorder="1" applyAlignment="1" applyProtection="1">
      <alignment horizontal="left" vertical="center" wrapText="1"/>
      <protection locked="0"/>
    </xf>
    <xf numFmtId="3" fontId="1" fillId="4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right" vertical="center" wrapText="1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3" fontId="1" fillId="4" borderId="12" xfId="0" applyNumberFormat="1" applyFont="1" applyFill="1" applyBorder="1" applyAlignment="1" applyProtection="1">
      <alignment horizontal="center" vertical="center"/>
      <protection locked="0"/>
    </xf>
    <xf numFmtId="3" fontId="1" fillId="4" borderId="0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/>
      <protection locked="0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3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3" fontId="1" fillId="5" borderId="16" xfId="0" applyNumberFormat="1" applyFont="1" applyFill="1" applyBorder="1" applyAlignment="1" applyProtection="1">
      <alignment horizontal="center" vertical="center"/>
      <protection locked="0"/>
    </xf>
    <xf numFmtId="3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3" fontId="1" fillId="5" borderId="18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3" fontId="1" fillId="4" borderId="0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3" fontId="1" fillId="5" borderId="18" xfId="0" applyNumberFormat="1" applyFont="1" applyFill="1" applyBorder="1" applyAlignment="1" applyProtection="1">
      <alignment horizontal="left" vertic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vertical="center"/>
    </xf>
    <xf numFmtId="3" fontId="1" fillId="4" borderId="19" xfId="0" applyNumberFormat="1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0" fontId="1" fillId="4" borderId="12" xfId="0" quotePrefix="1" applyFont="1" applyFill="1" applyBorder="1" applyAlignment="1">
      <alignment horizontal="center" vertical="center"/>
    </xf>
    <xf numFmtId="3" fontId="1" fillId="4" borderId="12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164" fontId="1" fillId="4" borderId="26" xfId="0" applyNumberFormat="1" applyFont="1" applyFill="1" applyBorder="1" applyAlignment="1">
      <alignment horizontal="center" vertical="center"/>
    </xf>
    <xf numFmtId="164" fontId="1" fillId="4" borderId="27" xfId="0" applyNumberFormat="1" applyFont="1" applyFill="1" applyBorder="1" applyAlignment="1">
      <alignment horizontal="center" vertical="center"/>
    </xf>
    <xf numFmtId="164" fontId="1" fillId="4" borderId="28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29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9" xfId="0" quotePrefix="1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4" borderId="0" xfId="0" applyNumberFormat="1" applyFont="1" applyFill="1" applyAlignment="1">
      <alignment horizontal="center" vertical="center"/>
    </xf>
    <xf numFmtId="0" fontId="1" fillId="4" borderId="32" xfId="0" applyFont="1" applyFill="1" applyBorder="1" applyAlignment="1">
      <alignment horizontal="left" vertical="center"/>
    </xf>
    <xf numFmtId="164" fontId="4" fillId="4" borderId="33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vertical="center"/>
      <protection locked="0"/>
    </xf>
    <xf numFmtId="3" fontId="1" fillId="5" borderId="0" xfId="0" applyNumberFormat="1" applyFont="1" applyFill="1" applyBorder="1" applyAlignment="1" applyProtection="1">
      <alignment horizontal="center" vertical="center"/>
      <protection locked="0"/>
    </xf>
    <xf numFmtId="165" fontId="1" fillId="5" borderId="0" xfId="0" applyNumberFormat="1" applyFont="1" applyFill="1" applyBorder="1" applyAlignment="1" applyProtection="1">
      <alignment horizontal="right" vertical="center" indent="1"/>
      <protection locked="0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1" fillId="5" borderId="34" xfId="0" applyFont="1" applyFill="1" applyBorder="1" applyAlignment="1" applyProtection="1">
      <alignment horizontal="left" vertical="center"/>
      <protection locked="0"/>
    </xf>
    <xf numFmtId="0" fontId="1" fillId="5" borderId="34" xfId="0" applyFont="1" applyFill="1" applyBorder="1" applyAlignment="1" applyProtection="1">
      <alignment horizontal="center" vertical="center"/>
      <protection locked="0"/>
    </xf>
    <xf numFmtId="0" fontId="1" fillId="5" borderId="34" xfId="0" applyFont="1" applyFill="1" applyBorder="1" applyAlignment="1" applyProtection="1">
      <alignment vertical="center"/>
      <protection locked="0"/>
    </xf>
    <xf numFmtId="3" fontId="1" fillId="5" borderId="3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 applyProtection="1">
      <alignment horizontal="center" vertical="center"/>
      <protection locked="0"/>
    </xf>
    <xf numFmtId="0" fontId="1" fillId="4" borderId="37" xfId="0" applyFont="1" applyFill="1" applyBorder="1" applyAlignment="1" applyProtection="1">
      <alignment vertical="center"/>
      <protection locked="0"/>
    </xf>
    <xf numFmtId="3" fontId="1" fillId="4" borderId="37" xfId="0" applyNumberFormat="1" applyFont="1" applyFill="1" applyBorder="1" applyAlignment="1" applyProtection="1">
      <alignment horizontal="center" vertical="center"/>
      <protection locked="0"/>
    </xf>
    <xf numFmtId="164" fontId="4" fillId="5" borderId="38" xfId="0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5" fillId="4" borderId="40" xfId="0" applyFont="1" applyFill="1" applyBorder="1" applyAlignment="1">
      <alignment horizontal="center" vertical="center"/>
    </xf>
    <xf numFmtId="0" fontId="16" fillId="4" borderId="37" xfId="0" applyFont="1" applyFill="1" applyBorder="1" applyAlignment="1" applyProtection="1">
      <alignment horizontal="right" vertical="center"/>
    </xf>
    <xf numFmtId="0" fontId="17" fillId="4" borderId="37" xfId="0" applyFont="1" applyFill="1" applyBorder="1" applyAlignment="1" applyProtection="1">
      <alignment horizontal="left" vertical="center"/>
    </xf>
    <xf numFmtId="0" fontId="0" fillId="0" borderId="3" xfId="0" applyFill="1" applyBorder="1"/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168" fontId="3" fillId="4" borderId="41" xfId="0" applyNumberFormat="1" applyFont="1" applyFill="1" applyBorder="1" applyAlignment="1">
      <alignment horizontal="right" vertical="center" indent="1"/>
    </xf>
    <xf numFmtId="168" fontId="1" fillId="4" borderId="17" xfId="0" applyNumberFormat="1" applyFont="1" applyFill="1" applyBorder="1" applyAlignment="1">
      <alignment horizontal="right" vertical="center" indent="1"/>
    </xf>
    <xf numFmtId="0" fontId="1" fillId="4" borderId="39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3" fillId="4" borderId="39" xfId="0" applyFont="1" applyFill="1" applyBorder="1" applyAlignment="1">
      <alignment horizontal="right" vertical="center" indent="1"/>
    </xf>
    <xf numFmtId="0" fontId="10" fillId="4" borderId="39" xfId="0" applyFont="1" applyFill="1" applyBorder="1" applyAlignment="1">
      <alignment horizontal="right" vertical="center" wrapText="1" indent="1"/>
    </xf>
    <xf numFmtId="0" fontId="0" fillId="0" borderId="0" xfId="0" applyAlignment="1">
      <alignment horizontal="left"/>
    </xf>
    <xf numFmtId="0" fontId="0" fillId="0" borderId="16" xfId="0" applyBorder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5" xfId="0" applyBorder="1"/>
    <xf numFmtId="0" fontId="0" fillId="0" borderId="11" xfId="0" quotePrefix="1" applyBorder="1" applyAlignment="1">
      <alignment horizontal="right"/>
    </xf>
    <xf numFmtId="0" fontId="0" fillId="0" borderId="11" xfId="0" quotePrefix="1" applyBorder="1" applyAlignment="1">
      <alignment horizontal="left"/>
    </xf>
    <xf numFmtId="0" fontId="14" fillId="0" borderId="11" xfId="0" applyFont="1" applyBorder="1" applyAlignment="1">
      <alignment horizontal="right"/>
    </xf>
    <xf numFmtId="0" fontId="14" fillId="0" borderId="11" xfId="0" applyFont="1" applyBorder="1" applyAlignment="1">
      <alignment horizontal="left"/>
    </xf>
    <xf numFmtId="3" fontId="0" fillId="0" borderId="11" xfId="0" applyNumberFormat="1" applyBorder="1"/>
    <xf numFmtId="3" fontId="0" fillId="0" borderId="0" xfId="0" applyNumberFormat="1"/>
    <xf numFmtId="0" fontId="14" fillId="3" borderId="0" xfId="0" applyFont="1" applyFill="1" applyBorder="1" applyAlignment="1">
      <alignment horizontal="center"/>
    </xf>
    <xf numFmtId="0" fontId="14" fillId="3" borderId="0" xfId="0" quotePrefix="1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39" xfId="0" quotePrefix="1" applyFont="1" applyBorder="1" applyAlignment="1">
      <alignment horizontal="center" vertical="center"/>
    </xf>
    <xf numFmtId="2" fontId="7" fillId="4" borderId="39" xfId="0" applyNumberFormat="1" applyFont="1" applyFill="1" applyBorder="1" applyAlignment="1">
      <alignment horizontal="left" vertical="center" indent="1"/>
    </xf>
    <xf numFmtId="2" fontId="7" fillId="4" borderId="39" xfId="0" applyNumberFormat="1" applyFont="1" applyFill="1" applyBorder="1" applyAlignment="1">
      <alignment horizontal="center" vertical="center"/>
    </xf>
    <xf numFmtId="2" fontId="7" fillId="4" borderId="39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indent="1"/>
    </xf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10" fillId="0" borderId="39" xfId="0" applyNumberFormat="1" applyFont="1" applyBorder="1" applyAlignment="1">
      <alignment horizontal="right" indent="1"/>
    </xf>
    <xf numFmtId="4" fontId="7" fillId="4" borderId="39" xfId="0" applyNumberFormat="1" applyFont="1" applyFill="1" applyBorder="1" applyAlignment="1">
      <alignment horizontal="right" vertical="center" indent="1"/>
    </xf>
    <xf numFmtId="1" fontId="7" fillId="4" borderId="39" xfId="0" applyNumberFormat="1" applyFont="1" applyFill="1" applyBorder="1" applyAlignment="1">
      <alignment horizontal="right" vertical="center" indent="1"/>
    </xf>
    <xf numFmtId="0" fontId="7" fillId="4" borderId="0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indent="1"/>
    </xf>
    <xf numFmtId="0" fontId="1" fillId="4" borderId="39" xfId="0" applyFont="1" applyFill="1" applyBorder="1" applyAlignment="1">
      <alignment horizontal="left" vertical="center" indent="1"/>
    </xf>
    <xf numFmtId="0" fontId="7" fillId="4" borderId="39" xfId="0" applyFont="1" applyFill="1" applyBorder="1" applyAlignment="1">
      <alignment horizontal="left" vertical="center" indent="1"/>
    </xf>
    <xf numFmtId="0" fontId="1" fillId="4" borderId="42" xfId="0" applyFont="1" applyFill="1" applyBorder="1" applyAlignment="1">
      <alignment vertical="center"/>
    </xf>
    <xf numFmtId="0" fontId="1" fillId="4" borderId="43" xfId="0" applyFont="1" applyFill="1" applyBorder="1" applyAlignment="1">
      <alignment horizontal="center" vertical="center"/>
    </xf>
    <xf numFmtId="3" fontId="1" fillId="4" borderId="43" xfId="0" applyNumberFormat="1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 wrapText="1"/>
    </xf>
    <xf numFmtId="168" fontId="1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 wrapText="1" indent="1"/>
    </xf>
    <xf numFmtId="164" fontId="1" fillId="4" borderId="46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15" fillId="0" borderId="0" xfId="0" applyNumberFormat="1" applyFont="1"/>
    <xf numFmtId="0" fontId="1" fillId="5" borderId="48" xfId="0" applyFon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 applyProtection="1">
      <alignment vertical="center"/>
      <protection locked="0"/>
    </xf>
    <xf numFmtId="0" fontId="1" fillId="5" borderId="48" xfId="0" quotePrefix="1" applyFont="1" applyFill="1" applyBorder="1" applyAlignment="1" applyProtection="1">
      <alignment horizontal="center" vertical="center"/>
      <protection locked="0"/>
    </xf>
    <xf numFmtId="3" fontId="1" fillId="5" borderId="48" xfId="0" applyNumberFormat="1" applyFont="1" applyFill="1" applyBorder="1" applyAlignment="1" applyProtection="1">
      <alignment horizontal="center" vertical="center"/>
      <protection locked="0"/>
    </xf>
    <xf numFmtId="164" fontId="1" fillId="5" borderId="48" xfId="0" applyNumberFormat="1" applyFont="1" applyFill="1" applyBorder="1" applyAlignment="1" applyProtection="1">
      <alignment horizontal="right" vertical="center" indent="1"/>
      <protection locked="0"/>
    </xf>
    <xf numFmtId="0" fontId="1" fillId="5" borderId="48" xfId="0" applyFont="1" applyFill="1" applyBorder="1" applyAlignment="1" applyProtection="1">
      <alignment horizontal="right" vertical="center"/>
      <protection locked="0"/>
    </xf>
    <xf numFmtId="164" fontId="3" fillId="5" borderId="48" xfId="0" applyNumberFormat="1" applyFont="1" applyFill="1" applyBorder="1" applyAlignment="1" applyProtection="1">
      <alignment horizontal="right" vertical="center" inden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166" fontId="0" fillId="0" borderId="0" xfId="0" applyNumberFormat="1" applyAlignment="1">
      <alignment horizontal="center"/>
    </xf>
    <xf numFmtId="0" fontId="1" fillId="5" borderId="17" xfId="0" applyFont="1" applyFill="1" applyBorder="1" applyAlignment="1" applyProtection="1">
      <alignment vertical="center"/>
      <protection locked="0"/>
    </xf>
    <xf numFmtId="0" fontId="1" fillId="0" borderId="42" xfId="0" applyFont="1" applyBorder="1" applyAlignment="1">
      <alignment horizontal="right" vertical="center"/>
    </xf>
    <xf numFmtId="0" fontId="1" fillId="0" borderId="42" xfId="0" applyFont="1" applyBorder="1" applyAlignment="1">
      <alignment vertical="center" wrapText="1"/>
    </xf>
    <xf numFmtId="0" fontId="1" fillId="0" borderId="42" xfId="0" applyFont="1" applyBorder="1" applyAlignment="1">
      <alignment horizontal="right" vertical="center" wrapText="1" indent="1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1" fillId="5" borderId="53" xfId="0" applyFont="1" applyFill="1" applyBorder="1" applyAlignment="1" applyProtection="1">
      <alignment horizontal="center" vertical="center" wrapText="1"/>
      <protection locked="0"/>
    </xf>
    <xf numFmtId="0" fontId="1" fillId="5" borderId="52" xfId="0" applyFont="1" applyFill="1" applyBorder="1" applyAlignment="1" applyProtection="1">
      <alignment horizontal="center" vertical="center"/>
      <protection locked="0"/>
    </xf>
    <xf numFmtId="0" fontId="1" fillId="5" borderId="53" xfId="0" applyFont="1" applyFill="1" applyBorder="1" applyAlignment="1" applyProtection="1">
      <alignment horizontal="center" vertical="center"/>
    </xf>
    <xf numFmtId="0" fontId="1" fillId="5" borderId="53" xfId="0" applyFont="1" applyFill="1" applyBorder="1" applyAlignment="1" applyProtection="1">
      <alignment horizontal="center" vertical="center"/>
      <protection locked="0"/>
    </xf>
    <xf numFmtId="3" fontId="1" fillId="5" borderId="53" xfId="0" applyNumberFormat="1" applyFont="1" applyFill="1" applyBorder="1" applyAlignment="1" applyProtection="1">
      <alignment horizontal="center" vertical="center"/>
      <protection locked="0"/>
    </xf>
    <xf numFmtId="10" fontId="3" fillId="5" borderId="1" xfId="5" applyNumberFormat="1" applyFont="1" applyFill="1" applyBorder="1" applyAlignment="1" applyProtection="1">
      <alignment horizontal="center" vertical="center"/>
      <protection locked="0"/>
    </xf>
    <xf numFmtId="168" fontId="3" fillId="4" borderId="47" xfId="0" applyNumberFormat="1" applyFont="1" applyFill="1" applyBorder="1" applyAlignment="1">
      <alignment horizontal="right" vertical="center" indent="1"/>
    </xf>
    <xf numFmtId="0" fontId="8" fillId="0" borderId="12" xfId="0" applyFont="1" applyBorder="1"/>
    <xf numFmtId="0" fontId="3" fillId="5" borderId="12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3" fontId="1" fillId="0" borderId="12" xfId="0" applyNumberFormat="1" applyFont="1" applyBorder="1"/>
    <xf numFmtId="0" fontId="1" fillId="0" borderId="12" xfId="0" applyFont="1" applyBorder="1"/>
    <xf numFmtId="0" fontId="8" fillId="0" borderId="1" xfId="0" applyFont="1" applyBorder="1"/>
    <xf numFmtId="0" fontId="3" fillId="5" borderId="1" xfId="0" applyFont="1" applyFill="1" applyBorder="1" applyAlignment="1">
      <alignment horizontal="center"/>
    </xf>
    <xf numFmtId="0" fontId="1" fillId="0" borderId="1" xfId="0" applyFont="1" applyBorder="1"/>
    <xf numFmtId="11" fontId="8" fillId="0" borderId="1" xfId="0" quotePrefix="1" applyNumberFormat="1" applyFont="1" applyBorder="1"/>
    <xf numFmtId="0" fontId="1" fillId="4" borderId="8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9" fillId="5" borderId="53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1" fillId="5" borderId="18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54" xfId="0" applyFont="1" applyFill="1" applyBorder="1" applyAlignment="1" applyProtection="1">
      <alignment horizontal="center" vertical="center" wrapText="1"/>
      <protection locked="0"/>
    </xf>
    <xf numFmtId="0" fontId="1" fillId="5" borderId="55" xfId="0" applyFont="1" applyFill="1" applyBorder="1" applyAlignment="1" applyProtection="1">
      <alignment horizontal="center" vertical="center" wrapText="1"/>
      <protection locked="0"/>
    </xf>
    <xf numFmtId="0" fontId="1" fillId="5" borderId="56" xfId="0" applyFont="1" applyFill="1" applyBorder="1" applyAlignment="1" applyProtection="1">
      <alignment horizontal="center" vertical="center" wrapText="1"/>
      <protection locked="0"/>
    </xf>
    <xf numFmtId="0" fontId="8" fillId="6" borderId="39" xfId="0" applyFont="1" applyFill="1" applyBorder="1" applyAlignment="1">
      <alignment horizontal="center" vertical="center"/>
    </xf>
    <xf numFmtId="2" fontId="7" fillId="6" borderId="39" xfId="0" applyNumberFormat="1" applyFont="1" applyFill="1" applyBorder="1" applyAlignment="1">
      <alignment horizontal="left" vertical="center" indent="1"/>
    </xf>
    <xf numFmtId="2" fontId="10" fillId="6" borderId="39" xfId="0" applyNumberFormat="1" applyFont="1" applyFill="1" applyBorder="1" applyAlignment="1">
      <alignment horizontal="right" indent="1"/>
    </xf>
    <xf numFmtId="2" fontId="7" fillId="6" borderId="39" xfId="0" applyNumberFormat="1" applyFont="1" applyFill="1" applyBorder="1" applyAlignment="1">
      <alignment horizontal="center" vertical="center"/>
    </xf>
    <xf numFmtId="4" fontId="7" fillId="6" borderId="39" xfId="0" applyNumberFormat="1" applyFont="1" applyFill="1" applyBorder="1" applyAlignment="1">
      <alignment horizontal="right" vertical="center" indent="1"/>
    </xf>
    <xf numFmtId="1" fontId="7" fillId="6" borderId="39" xfId="0" applyNumberFormat="1" applyFont="1" applyFill="1" applyBorder="1" applyAlignment="1">
      <alignment horizontal="right" vertical="center" indent="1"/>
    </xf>
    <xf numFmtId="0" fontId="8" fillId="6" borderId="1" xfId="0" applyFont="1" applyFill="1" applyBorder="1"/>
    <xf numFmtId="0" fontId="3" fillId="6" borderId="12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3" fontId="1" fillId="6" borderId="12" xfId="0" applyNumberFormat="1" applyFont="1" applyFill="1" applyBorder="1"/>
    <xf numFmtId="0" fontId="1" fillId="6" borderId="1" xfId="0" applyFont="1" applyFill="1" applyBorder="1"/>
    <xf numFmtId="0" fontId="1" fillId="6" borderId="12" xfId="0" applyFont="1" applyFill="1" applyBorder="1"/>
    <xf numFmtId="0" fontId="8" fillId="6" borderId="12" xfId="0" applyFont="1" applyFill="1" applyBorder="1" applyAlignment="1">
      <alignment horizontal="center"/>
    </xf>
    <xf numFmtId="2" fontId="7" fillId="6" borderId="39" xfId="0" applyNumberFormat="1" applyFont="1" applyFill="1" applyBorder="1" applyAlignment="1">
      <alignment horizontal="right" vertical="center" indent="1"/>
    </xf>
    <xf numFmtId="0" fontId="7" fillId="6" borderId="39" xfId="0" applyFont="1" applyFill="1" applyBorder="1" applyAlignment="1">
      <alignment horizontal="center" vertical="center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1" fillId="5" borderId="18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indent="2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/>
      <protection locked="0"/>
    </xf>
    <xf numFmtId="3" fontId="1" fillId="5" borderId="52" xfId="0" applyNumberFormat="1" applyFont="1" applyFill="1" applyBorder="1" applyAlignment="1" applyProtection="1">
      <alignment horizontal="center" vertical="center"/>
      <protection locked="0"/>
    </xf>
    <xf numFmtId="0" fontId="1" fillId="5" borderId="52" xfId="0" applyFont="1" applyFill="1" applyBorder="1" applyAlignment="1" applyProtection="1">
      <alignment horizontal="center" vertical="center" wrapText="1"/>
      <protection locked="0"/>
    </xf>
    <xf numFmtId="0" fontId="19" fillId="5" borderId="52" xfId="0" applyFont="1" applyFill="1" applyBorder="1" applyAlignment="1" applyProtection="1">
      <alignment horizontal="center" vertical="center" wrapText="1"/>
      <protection locked="0"/>
    </xf>
    <xf numFmtId="0" fontId="6" fillId="5" borderId="54" xfId="0" applyFont="1" applyFill="1" applyBorder="1" applyAlignment="1" applyProtection="1">
      <alignment horizontal="center" vertical="center" wrapText="1"/>
      <protection locked="0"/>
    </xf>
    <xf numFmtId="0" fontId="6" fillId="5" borderId="55" xfId="0" applyFont="1" applyFill="1" applyBorder="1" applyAlignment="1" applyProtection="1">
      <alignment horizontal="center" vertical="center" wrapText="1"/>
      <protection locked="0"/>
    </xf>
    <xf numFmtId="0" fontId="6" fillId="5" borderId="56" xfId="0" applyFont="1" applyFill="1" applyBorder="1" applyAlignment="1" applyProtection="1">
      <alignment horizontal="center" vertical="center" wrapText="1"/>
      <protection locked="0"/>
    </xf>
  </cellXfs>
  <cellStyles count="7">
    <cellStyle name="Monétaire 2" xfId="1"/>
    <cellStyle name="Normal" xfId="0" builtinId="0"/>
    <cellStyle name="Normal 2 2" xfId="2"/>
    <cellStyle name="Normal 3" xfId="3"/>
    <cellStyle name="Normal 4" xfId="4"/>
    <cellStyle name="Pourcentage" xfId="5" builtinId="5"/>
    <cellStyle name="Pourcentage 2" xfId="6"/>
  </cellStyles>
  <dxfs count="1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pn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jpeg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510540</xdr:colOff>
      <xdr:row>14</xdr:row>
      <xdr:rowOff>99060</xdr:rowOff>
    </xdr:from>
    <xdr:to>
      <xdr:col>2</xdr:col>
      <xdr:colOff>1005840</xdr:colOff>
      <xdr:row>14</xdr:row>
      <xdr:rowOff>327660</xdr:rowOff>
    </xdr:to>
    <xdr:pic>
      <xdr:nvPicPr>
        <xdr:cNvPr id="45586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71" t="31987" r="51904" b="36208"/>
        <a:stretch>
          <a:fillRect/>
        </a:stretch>
      </xdr:blipFill>
      <xdr:spPr bwMode="auto">
        <a:xfrm>
          <a:off x="1897380" y="3909060"/>
          <a:ext cx="4953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373380</xdr:colOff>
      <xdr:row>15</xdr:row>
      <xdr:rowOff>60960</xdr:rowOff>
    </xdr:from>
    <xdr:to>
      <xdr:col>2</xdr:col>
      <xdr:colOff>1143000</xdr:colOff>
      <xdr:row>15</xdr:row>
      <xdr:rowOff>327660</xdr:rowOff>
    </xdr:to>
    <xdr:pic>
      <xdr:nvPicPr>
        <xdr:cNvPr id="45587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19" t="53358" r="35362" b="11234"/>
        <a:stretch>
          <a:fillRect/>
        </a:stretch>
      </xdr:blipFill>
      <xdr:spPr bwMode="auto">
        <a:xfrm>
          <a:off x="1760220" y="4175760"/>
          <a:ext cx="76962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381000</xdr:colOff>
      <xdr:row>16</xdr:row>
      <xdr:rowOff>83820</xdr:rowOff>
    </xdr:from>
    <xdr:to>
      <xdr:col>2</xdr:col>
      <xdr:colOff>1120140</xdr:colOff>
      <xdr:row>16</xdr:row>
      <xdr:rowOff>335280</xdr:rowOff>
    </xdr:to>
    <xdr:pic>
      <xdr:nvPicPr>
        <xdr:cNvPr id="45588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84" t="37859" r="40263" b="29114"/>
        <a:stretch>
          <a:fillRect/>
        </a:stretch>
      </xdr:blipFill>
      <xdr:spPr bwMode="auto">
        <a:xfrm>
          <a:off x="1767840" y="4503420"/>
          <a:ext cx="7391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487680</xdr:colOff>
      <xdr:row>21</xdr:row>
      <xdr:rowOff>99060</xdr:rowOff>
    </xdr:from>
    <xdr:to>
      <xdr:col>2</xdr:col>
      <xdr:colOff>1028700</xdr:colOff>
      <xdr:row>21</xdr:row>
      <xdr:rowOff>365760</xdr:rowOff>
    </xdr:to>
    <xdr:pic>
      <xdr:nvPicPr>
        <xdr:cNvPr id="45589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6042660"/>
          <a:ext cx="54102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556260</xdr:colOff>
      <xdr:row>22</xdr:row>
      <xdr:rowOff>60960</xdr:rowOff>
    </xdr:from>
    <xdr:to>
      <xdr:col>2</xdr:col>
      <xdr:colOff>998220</xdr:colOff>
      <xdr:row>22</xdr:row>
      <xdr:rowOff>259080</xdr:rowOff>
    </xdr:to>
    <xdr:pic>
      <xdr:nvPicPr>
        <xdr:cNvPr id="45590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309360"/>
          <a:ext cx="441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403860</xdr:colOff>
      <xdr:row>17</xdr:row>
      <xdr:rowOff>22860</xdr:rowOff>
    </xdr:from>
    <xdr:to>
      <xdr:col>2</xdr:col>
      <xdr:colOff>1143000</xdr:colOff>
      <xdr:row>17</xdr:row>
      <xdr:rowOff>358140</xdr:rowOff>
    </xdr:to>
    <xdr:pic>
      <xdr:nvPicPr>
        <xdr:cNvPr id="45591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4747260"/>
          <a:ext cx="7391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1249680</xdr:colOff>
      <xdr:row>34</xdr:row>
      <xdr:rowOff>22860</xdr:rowOff>
    </xdr:from>
    <xdr:to>
      <xdr:col>2</xdr:col>
      <xdr:colOff>784860</xdr:colOff>
      <xdr:row>35</xdr:row>
      <xdr:rowOff>0</xdr:rowOff>
    </xdr:to>
    <xdr:pic>
      <xdr:nvPicPr>
        <xdr:cNvPr id="45592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9319260"/>
          <a:ext cx="8001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830580</xdr:colOff>
      <xdr:row>35</xdr:row>
      <xdr:rowOff>15240</xdr:rowOff>
    </xdr:from>
    <xdr:to>
      <xdr:col>3</xdr:col>
      <xdr:colOff>137160</xdr:colOff>
      <xdr:row>36</xdr:row>
      <xdr:rowOff>0</xdr:rowOff>
    </xdr:to>
    <xdr:pic>
      <xdr:nvPicPr>
        <xdr:cNvPr id="45593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37"/>
        <a:stretch>
          <a:fillRect/>
        </a:stretch>
      </xdr:blipFill>
      <xdr:spPr bwMode="auto">
        <a:xfrm>
          <a:off x="2217420" y="9921240"/>
          <a:ext cx="670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</xdr:colOff>
      <xdr:row>32</xdr:row>
      <xdr:rowOff>22860</xdr:rowOff>
    </xdr:from>
    <xdr:to>
      <xdr:col>2</xdr:col>
      <xdr:colOff>807720</xdr:colOff>
      <xdr:row>32</xdr:row>
      <xdr:rowOff>297180</xdr:rowOff>
    </xdr:to>
    <xdr:pic>
      <xdr:nvPicPr>
        <xdr:cNvPr id="45594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8709660"/>
          <a:ext cx="7848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838200</xdr:colOff>
      <xdr:row>33</xdr:row>
      <xdr:rowOff>0</xdr:rowOff>
    </xdr:from>
    <xdr:to>
      <xdr:col>2</xdr:col>
      <xdr:colOff>1318260</xdr:colOff>
      <xdr:row>33</xdr:row>
      <xdr:rowOff>304800</xdr:rowOff>
    </xdr:to>
    <xdr:pic>
      <xdr:nvPicPr>
        <xdr:cNvPr id="45595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77" t="17480" r="38116" b="16730"/>
        <a:stretch>
          <a:fillRect/>
        </a:stretch>
      </xdr:blipFill>
      <xdr:spPr bwMode="auto">
        <a:xfrm>
          <a:off x="2225040" y="8991600"/>
          <a:ext cx="4800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358140</xdr:colOff>
      <xdr:row>27</xdr:row>
      <xdr:rowOff>30480</xdr:rowOff>
    </xdr:from>
    <xdr:to>
      <xdr:col>2</xdr:col>
      <xdr:colOff>1150620</xdr:colOff>
      <xdr:row>28</xdr:row>
      <xdr:rowOff>0</xdr:rowOff>
    </xdr:to>
    <xdr:pic>
      <xdr:nvPicPr>
        <xdr:cNvPr id="45596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980" y="7193280"/>
          <a:ext cx="79248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495300</xdr:colOff>
      <xdr:row>28</xdr:row>
      <xdr:rowOff>0</xdr:rowOff>
    </xdr:from>
    <xdr:to>
      <xdr:col>2</xdr:col>
      <xdr:colOff>1287780</xdr:colOff>
      <xdr:row>28</xdr:row>
      <xdr:rowOff>350520</xdr:rowOff>
    </xdr:to>
    <xdr:pic>
      <xdr:nvPicPr>
        <xdr:cNvPr id="45597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" y="7467600"/>
          <a:ext cx="7924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495300</xdr:colOff>
      <xdr:row>28</xdr:row>
      <xdr:rowOff>365760</xdr:rowOff>
    </xdr:from>
    <xdr:to>
      <xdr:col>2</xdr:col>
      <xdr:colOff>1287780</xdr:colOff>
      <xdr:row>29</xdr:row>
      <xdr:rowOff>350520</xdr:rowOff>
    </xdr:to>
    <xdr:pic>
      <xdr:nvPicPr>
        <xdr:cNvPr id="45598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" y="7772400"/>
          <a:ext cx="7924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419100</xdr:colOff>
      <xdr:row>29</xdr:row>
      <xdr:rowOff>373380</xdr:rowOff>
    </xdr:from>
    <xdr:to>
      <xdr:col>2</xdr:col>
      <xdr:colOff>1211580</xdr:colOff>
      <xdr:row>30</xdr:row>
      <xdr:rowOff>350520</xdr:rowOff>
    </xdr:to>
    <xdr:pic>
      <xdr:nvPicPr>
        <xdr:cNvPr id="45599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940" y="8077200"/>
          <a:ext cx="7924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441960</xdr:colOff>
      <xdr:row>30</xdr:row>
      <xdr:rowOff>365760</xdr:rowOff>
    </xdr:from>
    <xdr:to>
      <xdr:col>2</xdr:col>
      <xdr:colOff>1234440</xdr:colOff>
      <xdr:row>31</xdr:row>
      <xdr:rowOff>350520</xdr:rowOff>
    </xdr:to>
    <xdr:pic>
      <xdr:nvPicPr>
        <xdr:cNvPr id="45600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82000"/>
          <a:ext cx="7924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1</xdr:row>
      <xdr:rowOff>60960</xdr:rowOff>
    </xdr:from>
    <xdr:to>
      <xdr:col>1</xdr:col>
      <xdr:colOff>1424940</xdr:colOff>
      <xdr:row>2</xdr:row>
      <xdr:rowOff>365760</xdr:rowOff>
    </xdr:to>
    <xdr:pic>
      <xdr:nvPicPr>
        <xdr:cNvPr id="45601" name="Picture 1" descr="M_Clotures_Noir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9"/>
        <a:stretch>
          <a:fillRect/>
        </a:stretch>
      </xdr:blipFill>
      <xdr:spPr bwMode="auto">
        <a:xfrm>
          <a:off x="213360" y="213360"/>
          <a:ext cx="11734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205739</xdr:colOff>
      <xdr:row>3</xdr:row>
      <xdr:rowOff>144780</xdr:rowOff>
    </xdr:from>
    <xdr:to>
      <xdr:col>26</xdr:col>
      <xdr:colOff>533400</xdr:colOff>
      <xdr:row>6</xdr:row>
      <xdr:rowOff>198120</xdr:rowOff>
    </xdr:to>
    <xdr:sp macro="[0]!MASQUER" textlink="">
      <xdr:nvSpPr>
        <xdr:cNvPr id="5" name="ZoneTexte 4"/>
        <xdr:cNvSpPr txBox="1"/>
      </xdr:nvSpPr>
      <xdr:spPr>
        <a:xfrm>
          <a:off x="20337779" y="1211580"/>
          <a:ext cx="1912621" cy="66294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900"/>
            </a:lnSpc>
          </a:pPr>
          <a:r>
            <a:rPr lang="fr-FR" sz="1000"/>
            <a:t>AFFICHER</a:t>
          </a:r>
        </a:p>
        <a:p>
          <a:pPr algn="ctr">
            <a:lnSpc>
              <a:spcPts val="900"/>
            </a:lnSpc>
          </a:pPr>
          <a:r>
            <a:rPr lang="fr-FR" sz="1000"/>
            <a:t> / </a:t>
          </a:r>
        </a:p>
        <a:p>
          <a:pPr algn="ctr">
            <a:lnSpc>
              <a:spcPts val="900"/>
            </a:lnSpc>
          </a:pPr>
          <a:r>
            <a:rPr lang="fr-FR" sz="1000"/>
            <a:t>MASQUER</a:t>
          </a:r>
        </a:p>
      </xdr:txBody>
    </xdr:sp>
    <xdr:clientData/>
  </xdr:twoCellAnchor>
  <xdr:twoCellAnchor>
    <xdr:from>
      <xdr:col>2</xdr:col>
      <xdr:colOff>403860</xdr:colOff>
      <xdr:row>18</xdr:row>
      <xdr:rowOff>22860</xdr:rowOff>
    </xdr:from>
    <xdr:to>
      <xdr:col>2</xdr:col>
      <xdr:colOff>1143000</xdr:colOff>
      <xdr:row>18</xdr:row>
      <xdr:rowOff>358140</xdr:rowOff>
    </xdr:to>
    <xdr:pic>
      <xdr:nvPicPr>
        <xdr:cNvPr id="45603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5052060"/>
          <a:ext cx="7391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403860</xdr:colOff>
      <xdr:row>19</xdr:row>
      <xdr:rowOff>22860</xdr:rowOff>
    </xdr:from>
    <xdr:to>
      <xdr:col>2</xdr:col>
      <xdr:colOff>1143000</xdr:colOff>
      <xdr:row>19</xdr:row>
      <xdr:rowOff>358140</xdr:rowOff>
    </xdr:to>
    <xdr:pic>
      <xdr:nvPicPr>
        <xdr:cNvPr id="45604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5356860"/>
          <a:ext cx="7391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403860</xdr:colOff>
      <xdr:row>20</xdr:row>
      <xdr:rowOff>22860</xdr:rowOff>
    </xdr:from>
    <xdr:to>
      <xdr:col>2</xdr:col>
      <xdr:colOff>1143000</xdr:colOff>
      <xdr:row>20</xdr:row>
      <xdr:rowOff>358140</xdr:rowOff>
    </xdr:to>
    <xdr:pic>
      <xdr:nvPicPr>
        <xdr:cNvPr id="4560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5661660"/>
          <a:ext cx="7391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556260</xdr:colOff>
      <xdr:row>23</xdr:row>
      <xdr:rowOff>60960</xdr:rowOff>
    </xdr:from>
    <xdr:to>
      <xdr:col>2</xdr:col>
      <xdr:colOff>998220</xdr:colOff>
      <xdr:row>23</xdr:row>
      <xdr:rowOff>259080</xdr:rowOff>
    </xdr:to>
    <xdr:pic>
      <xdr:nvPicPr>
        <xdr:cNvPr id="45606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14160"/>
          <a:ext cx="441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556260</xdr:colOff>
      <xdr:row>24</xdr:row>
      <xdr:rowOff>60960</xdr:rowOff>
    </xdr:from>
    <xdr:to>
      <xdr:col>2</xdr:col>
      <xdr:colOff>998220</xdr:colOff>
      <xdr:row>24</xdr:row>
      <xdr:rowOff>259080</xdr:rowOff>
    </xdr:to>
    <xdr:pic>
      <xdr:nvPicPr>
        <xdr:cNvPr id="45607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918960"/>
          <a:ext cx="441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152400</xdr:colOff>
      <xdr:row>1</xdr:row>
      <xdr:rowOff>205740</xdr:rowOff>
    </xdr:from>
    <xdr:to>
      <xdr:col>26</xdr:col>
      <xdr:colOff>609600</xdr:colOff>
      <xdr:row>3</xdr:row>
      <xdr:rowOff>0</xdr:rowOff>
    </xdr:to>
    <xdr:sp macro="[0]!MISAJOUR" textlink="">
      <xdr:nvSpPr>
        <xdr:cNvPr id="30" name="ZoneTexte 29"/>
        <xdr:cNvSpPr txBox="1"/>
      </xdr:nvSpPr>
      <xdr:spPr>
        <a:xfrm flipH="1">
          <a:off x="18699480" y="358140"/>
          <a:ext cx="3627120" cy="69342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  <a:bevelB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MISE A JOUR</a:t>
          </a:r>
          <a:r>
            <a:rPr lang="fr-FR" sz="1200" baseline="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ctr"/>
          <a:r>
            <a:rPr lang="fr-FR" sz="1200" baseline="0">
              <a:latin typeface="Arial" panose="020B0604020202020204" pitchFamily="34" charset="0"/>
              <a:cs typeface="Arial" panose="020B0604020202020204" pitchFamily="34" charset="0"/>
            </a:rPr>
            <a:t> à exécuter impérativement </a:t>
          </a:r>
        </a:p>
        <a:p>
          <a:pPr algn="ctr"/>
          <a:r>
            <a:rPr lang="fr-FR" sz="1200" baseline="0">
              <a:latin typeface="Arial" panose="020B0604020202020204" pitchFamily="34" charset="0"/>
              <a:cs typeface="Arial" panose="020B0604020202020204" pitchFamily="34" charset="0"/>
            </a:rPr>
            <a:t>à chaque changement de données</a:t>
          </a:r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175260</xdr:colOff>
      <xdr:row>39</xdr:row>
      <xdr:rowOff>45720</xdr:rowOff>
    </xdr:from>
    <xdr:to>
      <xdr:col>2</xdr:col>
      <xdr:colOff>1089660</xdr:colOff>
      <xdr:row>39</xdr:row>
      <xdr:rowOff>274320</xdr:rowOff>
    </xdr:to>
    <xdr:pic>
      <xdr:nvPicPr>
        <xdr:cNvPr id="45609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9" t="32411" r="4324" b="2766"/>
        <a:stretch>
          <a:fillRect/>
        </a:stretch>
      </xdr:blipFill>
      <xdr:spPr bwMode="auto">
        <a:xfrm>
          <a:off x="1562100" y="1025652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190500</xdr:colOff>
      <xdr:row>7</xdr:row>
      <xdr:rowOff>45720</xdr:rowOff>
    </xdr:from>
    <xdr:to>
      <xdr:col>26</xdr:col>
      <xdr:colOff>518160</xdr:colOff>
      <xdr:row>9</xdr:row>
      <xdr:rowOff>38100</xdr:rowOff>
    </xdr:to>
    <xdr:sp macro="[0]!COMPLETER" textlink="">
      <xdr:nvSpPr>
        <xdr:cNvPr id="2" name="Rectangle 1"/>
        <xdr:cNvSpPr/>
      </xdr:nvSpPr>
      <xdr:spPr>
        <a:xfrm>
          <a:off x="20322540" y="2026920"/>
          <a:ext cx="1912620" cy="60198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      EFFACER LES DONNEES</a:t>
          </a:r>
        </a:p>
      </xdr:txBody>
    </xdr:sp>
    <xdr:clientData/>
  </xdr:twoCellAnchor>
  <xdr:twoCellAnchor>
    <xdr:from>
      <xdr:col>15</xdr:col>
      <xdr:colOff>83820</xdr:colOff>
      <xdr:row>5</xdr:row>
      <xdr:rowOff>7620</xdr:rowOff>
    </xdr:from>
    <xdr:to>
      <xdr:col>15</xdr:col>
      <xdr:colOff>129539</xdr:colOff>
      <xdr:row>7</xdr:row>
      <xdr:rowOff>0</xdr:rowOff>
    </xdr:to>
    <xdr:sp macro="" textlink="">
      <xdr:nvSpPr>
        <xdr:cNvPr id="6" name="Parenthèse fermante 5"/>
        <xdr:cNvSpPr/>
      </xdr:nvSpPr>
      <xdr:spPr>
        <a:xfrm>
          <a:off x="9105900" y="1379220"/>
          <a:ext cx="45719" cy="60198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60960</xdr:colOff>
      <xdr:row>45</xdr:row>
      <xdr:rowOff>45720</xdr:rowOff>
    </xdr:from>
    <xdr:to>
      <xdr:col>2</xdr:col>
      <xdr:colOff>1333500</xdr:colOff>
      <xdr:row>45</xdr:row>
      <xdr:rowOff>259080</xdr:rowOff>
    </xdr:to>
    <xdr:pic>
      <xdr:nvPicPr>
        <xdr:cNvPr id="45612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69" b="33641"/>
        <a:stretch>
          <a:fillRect/>
        </a:stretch>
      </xdr:blipFill>
      <xdr:spPr bwMode="auto">
        <a:xfrm>
          <a:off x="1447800" y="11780520"/>
          <a:ext cx="12725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</xdr:colOff>
      <xdr:row>44</xdr:row>
      <xdr:rowOff>53340</xdr:rowOff>
    </xdr:from>
    <xdr:to>
      <xdr:col>2</xdr:col>
      <xdr:colOff>1295400</xdr:colOff>
      <xdr:row>44</xdr:row>
      <xdr:rowOff>251460</xdr:rowOff>
    </xdr:to>
    <xdr:pic>
      <xdr:nvPicPr>
        <xdr:cNvPr id="45613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968" b="30692"/>
        <a:stretch>
          <a:fillRect/>
        </a:stretch>
      </xdr:blipFill>
      <xdr:spPr bwMode="auto">
        <a:xfrm>
          <a:off x="1409700" y="11483340"/>
          <a:ext cx="127254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</xdr:colOff>
      <xdr:row>40</xdr:row>
      <xdr:rowOff>22860</xdr:rowOff>
    </xdr:from>
    <xdr:to>
      <xdr:col>2</xdr:col>
      <xdr:colOff>1303020</xdr:colOff>
      <xdr:row>40</xdr:row>
      <xdr:rowOff>259080</xdr:rowOff>
    </xdr:to>
    <xdr:pic>
      <xdr:nvPicPr>
        <xdr:cNvPr id="45614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44" b="27740"/>
        <a:stretch>
          <a:fillRect/>
        </a:stretch>
      </xdr:blipFill>
      <xdr:spPr bwMode="auto">
        <a:xfrm>
          <a:off x="1417320" y="10538460"/>
          <a:ext cx="12725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</xdr:colOff>
      <xdr:row>41</xdr:row>
      <xdr:rowOff>45720</xdr:rowOff>
    </xdr:from>
    <xdr:to>
      <xdr:col>2</xdr:col>
      <xdr:colOff>1280160</xdr:colOff>
      <xdr:row>41</xdr:row>
      <xdr:rowOff>281940</xdr:rowOff>
    </xdr:to>
    <xdr:pic>
      <xdr:nvPicPr>
        <xdr:cNvPr id="45615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20" b="26266"/>
        <a:stretch>
          <a:fillRect/>
        </a:stretch>
      </xdr:blipFill>
      <xdr:spPr bwMode="auto">
        <a:xfrm>
          <a:off x="1394460" y="10866120"/>
          <a:ext cx="12725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45720</xdr:colOff>
      <xdr:row>42</xdr:row>
      <xdr:rowOff>30480</xdr:rowOff>
    </xdr:from>
    <xdr:to>
      <xdr:col>2</xdr:col>
      <xdr:colOff>1318260</xdr:colOff>
      <xdr:row>42</xdr:row>
      <xdr:rowOff>281940</xdr:rowOff>
    </xdr:to>
    <xdr:pic>
      <xdr:nvPicPr>
        <xdr:cNvPr id="45616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917" b="17418"/>
        <a:stretch>
          <a:fillRect/>
        </a:stretch>
      </xdr:blipFill>
      <xdr:spPr bwMode="auto">
        <a:xfrm>
          <a:off x="1432560" y="11155680"/>
          <a:ext cx="127254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45720</xdr:colOff>
      <xdr:row>46</xdr:row>
      <xdr:rowOff>45720</xdr:rowOff>
    </xdr:from>
    <xdr:to>
      <xdr:col>2</xdr:col>
      <xdr:colOff>1333500</xdr:colOff>
      <xdr:row>46</xdr:row>
      <xdr:rowOff>251460</xdr:rowOff>
    </xdr:to>
    <xdr:pic>
      <xdr:nvPicPr>
        <xdr:cNvPr id="45618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35" b="42043"/>
        <a:stretch>
          <a:fillRect/>
        </a:stretch>
      </xdr:blipFill>
      <xdr:spPr bwMode="auto">
        <a:xfrm>
          <a:off x="1432560" y="12085320"/>
          <a:ext cx="12877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358140</xdr:colOff>
      <xdr:row>0</xdr:row>
      <xdr:rowOff>114300</xdr:rowOff>
    </xdr:from>
    <xdr:to>
      <xdr:col>19</xdr:col>
      <xdr:colOff>868680</xdr:colOff>
      <xdr:row>3</xdr:row>
      <xdr:rowOff>38100</xdr:rowOff>
    </xdr:to>
    <xdr:pic>
      <xdr:nvPicPr>
        <xdr:cNvPr id="45619" name="Image 1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7480" y="114300"/>
          <a:ext cx="33375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754381</xdr:colOff>
      <xdr:row>37</xdr:row>
      <xdr:rowOff>198120</xdr:rowOff>
    </xdr:from>
    <xdr:to>
      <xdr:col>2</xdr:col>
      <xdr:colOff>1337811</xdr:colOff>
      <xdr:row>38</xdr:row>
      <xdr:rowOff>294857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141221" y="11018520"/>
          <a:ext cx="583430" cy="401537"/>
        </a:xfrm>
        <a:prstGeom prst="rect">
          <a:avLst/>
        </a:prstGeom>
      </xdr:spPr>
    </xdr:pic>
    <xdr:clientData/>
  </xdr:twoCellAnchor>
  <xdr:twoCellAnchor>
    <xdr:from>
      <xdr:col>2</xdr:col>
      <xdr:colOff>39903</xdr:colOff>
      <xdr:row>36</xdr:row>
      <xdr:rowOff>22860</xdr:rowOff>
    </xdr:from>
    <xdr:to>
      <xdr:col>2</xdr:col>
      <xdr:colOff>426720</xdr:colOff>
      <xdr:row>36</xdr:row>
      <xdr:rowOff>300201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426743" y="10538460"/>
          <a:ext cx="386817" cy="277341"/>
        </a:xfrm>
        <a:prstGeom prst="rect">
          <a:avLst/>
        </a:prstGeom>
      </xdr:spPr>
    </xdr:pic>
    <xdr:clientData/>
  </xdr:twoCellAnchor>
  <xdr:twoCellAnchor>
    <xdr:from>
      <xdr:col>2</xdr:col>
      <xdr:colOff>427727</xdr:colOff>
      <xdr:row>24</xdr:row>
      <xdr:rowOff>281941</xdr:rowOff>
    </xdr:from>
    <xdr:to>
      <xdr:col>2</xdr:col>
      <xdr:colOff>1196340</xdr:colOff>
      <xdr:row>26</xdr:row>
      <xdr:rowOff>37595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567" y="7139941"/>
          <a:ext cx="768613" cy="365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510540</xdr:colOff>
      <xdr:row>26</xdr:row>
      <xdr:rowOff>17974</xdr:rowOff>
    </xdr:from>
    <xdr:to>
      <xdr:col>2</xdr:col>
      <xdr:colOff>1082040</xdr:colOff>
      <xdr:row>26</xdr:row>
      <xdr:rowOff>289558</xdr:rowOff>
    </xdr:to>
    <xdr:pic>
      <xdr:nvPicPr>
        <xdr:cNvPr id="41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380" y="7485574"/>
          <a:ext cx="571500" cy="271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396240</xdr:colOff>
      <xdr:row>36</xdr:row>
      <xdr:rowOff>243840</xdr:rowOff>
    </xdr:from>
    <xdr:to>
      <xdr:col>2</xdr:col>
      <xdr:colOff>876300</xdr:colOff>
      <xdr:row>37</xdr:row>
      <xdr:rowOff>243840</xdr:rowOff>
    </xdr:to>
    <xdr:pic>
      <xdr:nvPicPr>
        <xdr:cNvPr id="43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77" t="17480" r="38116" b="16730"/>
        <a:stretch>
          <a:fillRect/>
        </a:stretch>
      </xdr:blipFill>
      <xdr:spPr bwMode="auto">
        <a:xfrm>
          <a:off x="1783080" y="11064240"/>
          <a:ext cx="4800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45720</xdr:colOff>
      <xdr:row>43</xdr:row>
      <xdr:rowOff>30480</xdr:rowOff>
    </xdr:from>
    <xdr:to>
      <xdr:col>2</xdr:col>
      <xdr:colOff>1318260</xdr:colOff>
      <xdr:row>43</xdr:row>
      <xdr:rowOff>281940</xdr:rowOff>
    </xdr:to>
    <xdr:pic>
      <xdr:nvPicPr>
        <xdr:cNvPr id="42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917" b="17418"/>
        <a:stretch>
          <a:fillRect/>
        </a:stretch>
      </xdr:blipFill>
      <xdr:spPr bwMode="auto">
        <a:xfrm>
          <a:off x="1388745" y="12679680"/>
          <a:ext cx="127254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H82"/>
  <sheetViews>
    <sheetView showGridLines="0" tabSelected="1" zoomScaleNormal="100" workbookViewId="0">
      <pane xSplit="8" ySplit="14" topLeftCell="I15" activePane="bottomRight" state="frozen"/>
      <selection pane="topRight" activeCell="H1" sqref="H1"/>
      <selection pane="bottomLeft" activeCell="A14" sqref="A14"/>
      <selection pane="bottomRight" activeCell="N51" sqref="N51"/>
    </sheetView>
  </sheetViews>
  <sheetFormatPr baseColWidth="10" defaultColWidth="11.5703125" defaultRowHeight="24" customHeight="1" x14ac:dyDescent="0.25"/>
  <cols>
    <col min="1" max="1" width="1.7109375" style="20" customWidth="1"/>
    <col min="2" max="2" width="18.42578125" style="83" customWidth="1"/>
    <col min="3" max="3" width="19.85546875" style="83" customWidth="1"/>
    <col min="4" max="4" width="46.28515625" style="20" customWidth="1"/>
    <col min="5" max="5" width="10.28515625" style="83" customWidth="1"/>
    <col min="6" max="6" width="9.140625" style="84" customWidth="1"/>
    <col min="7" max="7" width="1.7109375" style="85" customWidth="1"/>
    <col min="8" max="8" width="11.5703125" style="83" customWidth="1"/>
    <col min="9" max="15" width="11.7109375" style="20" customWidth="1"/>
    <col min="16" max="16" width="10.7109375" style="20" customWidth="1"/>
    <col min="17" max="17" width="9.28515625" style="20" customWidth="1"/>
    <col min="18" max="18" width="9.85546875" style="20" customWidth="1"/>
    <col min="19" max="19" width="11.28515625" style="20" customWidth="1"/>
    <col min="20" max="20" width="18" style="20" customWidth="1"/>
    <col min="21" max="21" width="1.7109375" style="20" customWidth="1"/>
    <col min="22" max="22" width="11.5703125" style="20" customWidth="1"/>
    <col min="23" max="23" width="11.5703125" style="20" hidden="1" customWidth="1"/>
    <col min="24" max="27" width="0" style="20" hidden="1" customWidth="1"/>
    <col min="28" max="16384" width="11.5703125" style="20"/>
  </cols>
  <sheetData>
    <row r="1" spans="1:34" ht="12" customHeight="1" x14ac:dyDescent="0.25">
      <c r="A1" s="13"/>
      <c r="B1" s="14"/>
      <c r="C1" s="15"/>
      <c r="D1" s="16"/>
      <c r="E1" s="15"/>
      <c r="F1" s="17"/>
      <c r="G1" s="18"/>
      <c r="H1" s="17"/>
      <c r="I1" s="16"/>
      <c r="J1" s="16"/>
      <c r="K1" s="16"/>
      <c r="L1" s="16"/>
      <c r="M1" s="16"/>
      <c r="N1" s="16"/>
      <c r="O1" s="16"/>
      <c r="P1" s="97"/>
      <c r="Q1" s="16"/>
      <c r="R1" s="16"/>
      <c r="S1" s="16"/>
      <c r="T1" s="16"/>
      <c r="U1" s="19"/>
    </row>
    <row r="2" spans="1:34" ht="24" customHeight="1" thickBot="1" x14ac:dyDescent="0.3">
      <c r="A2" s="21"/>
      <c r="B2" s="22"/>
      <c r="C2" s="23" t="s">
        <v>31</v>
      </c>
      <c r="D2" s="24"/>
      <c r="E2" s="24"/>
      <c r="F2" s="25"/>
      <c r="G2" s="26"/>
      <c r="H2" s="27"/>
      <c r="I2" s="23"/>
      <c r="J2" s="23"/>
      <c r="K2" s="23"/>
      <c r="L2" s="23"/>
      <c r="M2" s="23"/>
      <c r="N2" s="23"/>
      <c r="O2" s="23"/>
      <c r="P2" s="23"/>
      <c r="Q2" s="237"/>
      <c r="R2" s="237"/>
      <c r="S2" s="237"/>
      <c r="T2" s="237"/>
      <c r="U2" s="2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</row>
    <row r="3" spans="1:34" ht="24" customHeight="1" thickTop="1" x14ac:dyDescent="0.25">
      <c r="A3" s="21"/>
      <c r="B3" s="22"/>
      <c r="C3" s="29" t="s">
        <v>82</v>
      </c>
      <c r="D3" s="30" t="s">
        <v>83</v>
      </c>
      <c r="E3" s="31" t="s">
        <v>84</v>
      </c>
      <c r="F3" s="32" t="s">
        <v>85</v>
      </c>
      <c r="G3" s="33"/>
      <c r="H3" s="183" t="s">
        <v>677</v>
      </c>
      <c r="I3" s="186" t="s">
        <v>23</v>
      </c>
      <c r="J3" s="187" t="s">
        <v>24</v>
      </c>
      <c r="K3" s="187" t="s">
        <v>25</v>
      </c>
      <c r="L3" s="187" t="s">
        <v>36</v>
      </c>
      <c r="M3" s="187" t="s">
        <v>37</v>
      </c>
      <c r="N3" s="187" t="s">
        <v>38</v>
      </c>
      <c r="O3" s="188" t="s">
        <v>39</v>
      </c>
      <c r="P3" s="23"/>
      <c r="Q3" s="23"/>
      <c r="R3" s="23"/>
      <c r="S3" s="23"/>
      <c r="T3" s="23"/>
      <c r="U3" s="28"/>
    </row>
    <row r="4" spans="1:34" ht="24" customHeight="1" x14ac:dyDescent="0.25">
      <c r="A4" s="21"/>
      <c r="B4" s="34" t="s">
        <v>103</v>
      </c>
      <c r="C4" s="35"/>
      <c r="D4" s="36"/>
      <c r="E4" s="37"/>
      <c r="F4" s="38"/>
      <c r="G4" s="39"/>
      <c r="H4" s="183" t="s">
        <v>678</v>
      </c>
      <c r="I4" s="190" t="s">
        <v>32</v>
      </c>
      <c r="J4" s="45" t="str">
        <f t="shared" ref="J4:O4" si="0">$I:$I</f>
        <v>7016G</v>
      </c>
      <c r="K4" s="45" t="str">
        <f t="shared" si="0"/>
        <v>7016G</v>
      </c>
      <c r="L4" s="45" t="str">
        <f t="shared" si="0"/>
        <v>7016G</v>
      </c>
      <c r="M4" s="45" t="str">
        <f t="shared" si="0"/>
        <v>7016G</v>
      </c>
      <c r="N4" s="45" t="str">
        <f t="shared" si="0"/>
        <v>7016G</v>
      </c>
      <c r="O4" s="191" t="str">
        <f t="shared" si="0"/>
        <v>7016G</v>
      </c>
      <c r="P4" s="23"/>
      <c r="Q4" s="23"/>
      <c r="R4" s="23"/>
      <c r="T4" s="23"/>
      <c r="U4" s="28"/>
    </row>
    <row r="5" spans="1:34" ht="24" customHeight="1" x14ac:dyDescent="0.25">
      <c r="A5" s="21"/>
      <c r="B5" s="41" t="s">
        <v>86</v>
      </c>
      <c r="C5" s="42"/>
      <c r="D5" s="30" t="s">
        <v>87</v>
      </c>
      <c r="E5" s="43" t="s">
        <v>88</v>
      </c>
      <c r="F5" s="44"/>
      <c r="G5" s="39"/>
      <c r="H5" s="183" t="s">
        <v>102</v>
      </c>
      <c r="I5" s="243" t="s">
        <v>41</v>
      </c>
      <c r="J5" s="52" t="s">
        <v>41</v>
      </c>
      <c r="K5" s="52" t="s">
        <v>41</v>
      </c>
      <c r="L5" s="52" t="s">
        <v>41</v>
      </c>
      <c r="M5" s="52" t="s">
        <v>41</v>
      </c>
      <c r="N5" s="52" t="s">
        <v>41</v>
      </c>
      <c r="O5" s="189" t="s">
        <v>41</v>
      </c>
      <c r="P5" s="23"/>
      <c r="Q5" s="23"/>
      <c r="R5" s="23"/>
      <c r="T5" s="23"/>
      <c r="U5" s="28"/>
    </row>
    <row r="6" spans="1:34" ht="24" customHeight="1" x14ac:dyDescent="0.25">
      <c r="A6" s="21"/>
      <c r="B6" s="240"/>
      <c r="C6" s="241"/>
      <c r="D6" s="46"/>
      <c r="E6" s="47"/>
      <c r="F6" s="48"/>
      <c r="G6" s="39"/>
      <c r="H6" s="184" t="s">
        <v>681</v>
      </c>
      <c r="I6" s="190" t="s">
        <v>41</v>
      </c>
      <c r="J6" s="40" t="s">
        <v>41</v>
      </c>
      <c r="K6" s="40" t="s">
        <v>41</v>
      </c>
      <c r="L6" s="40" t="s">
        <v>41</v>
      </c>
      <c r="M6" s="40" t="s">
        <v>41</v>
      </c>
      <c r="N6" s="40" t="s">
        <v>41</v>
      </c>
      <c r="O6" s="192" t="s">
        <v>41</v>
      </c>
      <c r="P6" s="239" t="str">
        <f>IF(I6="OUI","Hauteur de soubassement comprise","")</f>
        <v/>
      </c>
      <c r="Q6" s="239"/>
      <c r="R6" s="23"/>
      <c r="T6" s="23"/>
      <c r="U6" s="28"/>
    </row>
    <row r="7" spans="1:34" ht="24" customHeight="1" x14ac:dyDescent="0.25">
      <c r="A7" s="21"/>
      <c r="B7" s="240"/>
      <c r="C7" s="241"/>
      <c r="D7" s="46"/>
      <c r="E7" s="47"/>
      <c r="F7" s="48"/>
      <c r="G7" s="39"/>
      <c r="H7" s="185" t="s">
        <v>166</v>
      </c>
      <c r="I7" s="242" t="s">
        <v>41</v>
      </c>
      <c r="J7" s="49" t="s">
        <v>41</v>
      </c>
      <c r="K7" s="49" t="s">
        <v>41</v>
      </c>
      <c r="L7" s="49" t="s">
        <v>41</v>
      </c>
      <c r="M7" s="49" t="s">
        <v>41</v>
      </c>
      <c r="N7" s="49" t="s">
        <v>41</v>
      </c>
      <c r="O7" s="193" t="s">
        <v>41</v>
      </c>
      <c r="P7" s="239"/>
      <c r="Q7" s="239"/>
      <c r="R7" s="23"/>
      <c r="S7" s="23"/>
      <c r="T7" s="23"/>
      <c r="U7" s="28"/>
    </row>
    <row r="8" spans="1:34" ht="24" customHeight="1" x14ac:dyDescent="0.25">
      <c r="A8" s="21"/>
      <c r="B8" s="240"/>
      <c r="C8" s="241"/>
      <c r="D8" s="46"/>
      <c r="E8" s="47"/>
      <c r="F8" s="48"/>
      <c r="G8" s="39"/>
      <c r="H8" s="185" t="s">
        <v>167</v>
      </c>
      <c r="I8" s="242" t="s">
        <v>41</v>
      </c>
      <c r="J8" s="49" t="s">
        <v>41</v>
      </c>
      <c r="K8" s="49" t="s">
        <v>41</v>
      </c>
      <c r="L8" s="49" t="s">
        <v>41</v>
      </c>
      <c r="M8" s="49" t="s">
        <v>41</v>
      </c>
      <c r="N8" s="49" t="s">
        <v>41</v>
      </c>
      <c r="O8" s="193" t="s">
        <v>41</v>
      </c>
      <c r="P8" s="23"/>
      <c r="Q8" s="23"/>
      <c r="R8" s="23"/>
      <c r="S8" s="23"/>
      <c r="T8" s="23"/>
      <c r="U8" s="28"/>
    </row>
    <row r="9" spans="1:34" ht="24" customHeight="1" x14ac:dyDescent="0.25">
      <c r="A9" s="21"/>
      <c r="B9" s="240"/>
      <c r="C9" s="241"/>
      <c r="D9" s="46"/>
      <c r="E9" s="214"/>
      <c r="F9" s="48"/>
      <c r="G9" s="39"/>
      <c r="H9" s="185" t="s">
        <v>703</v>
      </c>
      <c r="I9" s="244" t="s">
        <v>41</v>
      </c>
      <c r="J9" s="209" t="s">
        <v>41</v>
      </c>
      <c r="K9" s="209" t="s">
        <v>41</v>
      </c>
      <c r="L9" s="209" t="s">
        <v>41</v>
      </c>
      <c r="M9" s="209" t="s">
        <v>41</v>
      </c>
      <c r="N9" s="209" t="s">
        <v>41</v>
      </c>
      <c r="O9" s="210" t="s">
        <v>41</v>
      </c>
      <c r="P9" s="23"/>
      <c r="Q9" s="23"/>
      <c r="R9" s="23"/>
      <c r="S9" s="23"/>
      <c r="T9" s="23"/>
      <c r="U9" s="28"/>
    </row>
    <row r="10" spans="1:34" ht="24" customHeight="1" x14ac:dyDescent="0.25">
      <c r="A10" s="21"/>
      <c r="B10" s="235"/>
      <c r="C10" s="236"/>
      <c r="D10" s="36"/>
      <c r="E10" s="50"/>
      <c r="F10" s="51"/>
      <c r="G10" s="53"/>
      <c r="H10" s="185" t="s">
        <v>704</v>
      </c>
      <c r="I10" s="244" t="s">
        <v>41</v>
      </c>
      <c r="J10" s="209" t="s">
        <v>41</v>
      </c>
      <c r="K10" s="209" t="s">
        <v>41</v>
      </c>
      <c r="L10" s="209" t="s">
        <v>41</v>
      </c>
      <c r="M10" s="209" t="s">
        <v>41</v>
      </c>
      <c r="N10" s="209" t="s">
        <v>41</v>
      </c>
      <c r="O10" s="210" t="s">
        <v>41</v>
      </c>
      <c r="P10" s="23"/>
      <c r="Q10" s="23"/>
      <c r="R10" s="23"/>
      <c r="T10" s="23"/>
      <c r="U10" s="28"/>
    </row>
    <row r="11" spans="1:34" ht="24" customHeight="1" thickBot="1" x14ac:dyDescent="0.3">
      <c r="A11" s="21"/>
      <c r="B11" s="41" t="s">
        <v>89</v>
      </c>
      <c r="C11" s="42"/>
      <c r="D11" s="29" t="s">
        <v>90</v>
      </c>
      <c r="E11" s="233" t="s">
        <v>700</v>
      </c>
      <c r="F11" s="234"/>
      <c r="G11" s="53"/>
      <c r="H11" s="185" t="s">
        <v>113</v>
      </c>
      <c r="I11" s="245" t="s">
        <v>41</v>
      </c>
      <c r="J11" s="246" t="s">
        <v>41</v>
      </c>
      <c r="K11" s="246" t="s">
        <v>41</v>
      </c>
      <c r="L11" s="246" t="s">
        <v>41</v>
      </c>
      <c r="M11" s="246" t="s">
        <v>41</v>
      </c>
      <c r="N11" s="246" t="s">
        <v>41</v>
      </c>
      <c r="O11" s="247" t="s">
        <v>41</v>
      </c>
      <c r="P11" s="23"/>
      <c r="S11" s="54" t="s">
        <v>81</v>
      </c>
      <c r="T11" s="194">
        <v>0</v>
      </c>
      <c r="U11" s="28"/>
    </row>
    <row r="12" spans="1:34" ht="24" customHeight="1" thickTop="1" thickBot="1" x14ac:dyDescent="0.3">
      <c r="A12" s="21"/>
      <c r="B12" s="212"/>
      <c r="C12" s="213"/>
      <c r="D12" s="36"/>
      <c r="E12" s="182"/>
      <c r="F12" s="55"/>
      <c r="G12" s="53"/>
      <c r="H12" s="185" t="s">
        <v>918</v>
      </c>
      <c r="I12" s="215">
        <v>1</v>
      </c>
      <c r="J12" s="216">
        <v>1</v>
      </c>
      <c r="K12" s="216">
        <v>1</v>
      </c>
      <c r="L12" s="216">
        <v>1</v>
      </c>
      <c r="M12" s="216">
        <v>1</v>
      </c>
      <c r="N12" s="216">
        <v>1</v>
      </c>
      <c r="O12" s="217">
        <v>1</v>
      </c>
      <c r="P12" s="23"/>
      <c r="S12" s="27"/>
      <c r="T12" s="27"/>
      <c r="U12" s="28"/>
    </row>
    <row r="13" spans="1:34" ht="24" customHeight="1" thickTop="1" thickBot="1" x14ac:dyDescent="0.3">
      <c r="A13" s="21"/>
      <c r="B13" s="27"/>
      <c r="C13" s="27"/>
      <c r="D13" s="23"/>
      <c r="E13" s="27"/>
      <c r="F13" s="25"/>
      <c r="G13" s="26"/>
      <c r="H13" s="167"/>
      <c r="I13" s="211" t="str">
        <f t="shared" ref="I13:O13" si="1">IF(AND(11:11="SCELLEMENT",OR(9:9="ORIEN- TABLE",10:10="ORIEN- TABLE")),"SCELLEMENT IMPOSSIBLE","-")</f>
        <v>-</v>
      </c>
      <c r="J13" s="211" t="str">
        <f t="shared" si="1"/>
        <v>-</v>
      </c>
      <c r="K13" s="211" t="str">
        <f t="shared" si="1"/>
        <v>-</v>
      </c>
      <c r="L13" s="211" t="str">
        <f t="shared" si="1"/>
        <v>-</v>
      </c>
      <c r="M13" s="211" t="str">
        <f t="shared" si="1"/>
        <v>-</v>
      </c>
      <c r="N13" s="211" t="str">
        <f t="shared" si="1"/>
        <v>-</v>
      </c>
      <c r="O13" s="211" t="str">
        <f t="shared" si="1"/>
        <v>-</v>
      </c>
      <c r="P13" s="23"/>
      <c r="Q13" s="23"/>
      <c r="R13" s="23"/>
      <c r="S13" s="23"/>
      <c r="T13" s="23"/>
      <c r="U13" s="28"/>
    </row>
    <row r="14" spans="1:34" ht="24" customHeight="1" thickBot="1" x14ac:dyDescent="0.3">
      <c r="A14" s="21"/>
      <c r="B14" s="56" t="s">
        <v>26</v>
      </c>
      <c r="C14" s="56" t="s">
        <v>679</v>
      </c>
      <c r="D14" s="57" t="s">
        <v>27</v>
      </c>
      <c r="E14" s="56" t="s">
        <v>77</v>
      </c>
      <c r="F14" s="58" t="s">
        <v>78</v>
      </c>
      <c r="G14" s="59"/>
      <c r="H14" s="86" t="s">
        <v>33</v>
      </c>
      <c r="I14" s="60" t="s">
        <v>79</v>
      </c>
      <c r="J14" s="61" t="s">
        <v>79</v>
      </c>
      <c r="K14" s="61" t="s">
        <v>79</v>
      </c>
      <c r="L14" s="61" t="s">
        <v>79</v>
      </c>
      <c r="M14" s="61" t="s">
        <v>79</v>
      </c>
      <c r="N14" s="61" t="s">
        <v>79</v>
      </c>
      <c r="O14" s="62" t="s">
        <v>79</v>
      </c>
      <c r="P14" s="98" t="s">
        <v>165</v>
      </c>
      <c r="Q14" s="63" t="s">
        <v>80</v>
      </c>
      <c r="R14" s="165" t="s">
        <v>680</v>
      </c>
      <c r="S14" s="64" t="s">
        <v>114</v>
      </c>
      <c r="T14" s="65" t="s">
        <v>115</v>
      </c>
      <c r="U14" s="28"/>
    </row>
    <row r="15" spans="1:34" ht="24" customHeight="1" thickTop="1" x14ac:dyDescent="0.25">
      <c r="A15" s="21"/>
      <c r="B15" s="66" t="str">
        <f>CONCATENATE(E:E,H:H,"192",TEXT(P:P,"00"))</f>
        <v>09097016G19207</v>
      </c>
      <c r="C15" s="66"/>
      <c r="D15" s="67" t="str">
        <f>VLOOKUP($B:$B,REF.,COLUMN(ARTICLES!B:B),FALSE)</f>
        <v>BARREAU 100x22</v>
      </c>
      <c r="E15" s="68" t="s">
        <v>52</v>
      </c>
      <c r="F15" s="69">
        <v>1920</v>
      </c>
      <c r="G15" s="70"/>
      <c r="H15" s="71" t="str">
        <f t="shared" ref="H15:H28" si="2">I$4</f>
        <v>7016G</v>
      </c>
      <c r="I15" s="168">
        <f t="shared" ref="I15:O15" si="3">$12:$12*IF($5:$5=P04.,0,IF($60:$60=$57:$57,$73:$73,0))</f>
        <v>0</v>
      </c>
      <c r="J15" s="72">
        <f t="shared" si="3"/>
        <v>0</v>
      </c>
      <c r="K15" s="72">
        <f t="shared" si="3"/>
        <v>0</v>
      </c>
      <c r="L15" s="72">
        <f t="shared" si="3"/>
        <v>0</v>
      </c>
      <c r="M15" s="72">
        <f t="shared" si="3"/>
        <v>0</v>
      </c>
      <c r="N15" s="72">
        <f t="shared" si="3"/>
        <v>0</v>
      </c>
      <c r="O15" s="73">
        <f t="shared" si="3"/>
        <v>0</v>
      </c>
      <c r="P15" s="110">
        <v>7</v>
      </c>
      <c r="Q15" s="87">
        <f t="shared" ref="Q15:Q25" si="4">INT((SUM(I15:O15)-1)/P:P)+1</f>
        <v>0</v>
      </c>
      <c r="R15" s="103"/>
      <c r="S15" s="118">
        <f>ROUND(VLOOKUP(B:B,REF.,COLUMN(ARTICLES!H:H),FALSE)*(1-P13.),2)</f>
        <v>216.43</v>
      </c>
      <c r="T15" s="117">
        <f t="shared" ref="T15:T48" si="5">(Q:Q+R:R)*S:S</f>
        <v>0</v>
      </c>
      <c r="U15" s="28"/>
    </row>
    <row r="16" spans="1:34" ht="24" customHeight="1" x14ac:dyDescent="0.25">
      <c r="A16" s="21"/>
      <c r="B16" s="66" t="str">
        <f>CONCATENATE(E:E,H:H,"192",TEXT(P:P,"00"))</f>
        <v>08217016G19207</v>
      </c>
      <c r="C16" s="66"/>
      <c r="D16" s="67" t="str">
        <f>VLOOKUP($B:$B,REF.,COLUMN(ARTICLES!B:B),FALSE)</f>
        <v>LAME TRAPEZE 130x22</v>
      </c>
      <c r="E16" s="68" t="s">
        <v>53</v>
      </c>
      <c r="F16" s="69">
        <v>1920</v>
      </c>
      <c r="G16" s="70"/>
      <c r="H16" s="71" t="str">
        <f t="shared" si="2"/>
        <v>7016G</v>
      </c>
      <c r="I16" s="74">
        <f t="shared" ref="I16:O16" si="6">$12:$12*IF($5:$5=P04.,0,IF($60:$60=$58:$58,$73:$73,0))</f>
        <v>0</v>
      </c>
      <c r="J16" s="75">
        <f t="shared" si="6"/>
        <v>0</v>
      </c>
      <c r="K16" s="75">
        <f t="shared" si="6"/>
        <v>0</v>
      </c>
      <c r="L16" s="75">
        <f t="shared" si="6"/>
        <v>0</v>
      </c>
      <c r="M16" s="75">
        <f t="shared" si="6"/>
        <v>0</v>
      </c>
      <c r="N16" s="75">
        <f t="shared" si="6"/>
        <v>0</v>
      </c>
      <c r="O16" s="76">
        <f t="shared" si="6"/>
        <v>0</v>
      </c>
      <c r="P16" s="99">
        <v>7</v>
      </c>
      <c r="Q16" s="87">
        <f t="shared" si="4"/>
        <v>0</v>
      </c>
      <c r="R16" s="103"/>
      <c r="S16" s="118">
        <f>ROUND(VLOOKUP(B:B,REF.,COLUMN(ARTICLES!H:H),FALSE)*(1-P13.),2)</f>
        <v>247.25</v>
      </c>
      <c r="T16" s="117">
        <f t="shared" si="5"/>
        <v>0</v>
      </c>
      <c r="U16" s="28"/>
    </row>
    <row r="17" spans="1:21" ht="24" customHeight="1" x14ac:dyDescent="0.25">
      <c r="A17" s="21"/>
      <c r="B17" s="66" t="str">
        <f>CONCATENATE(E:E,H:H,"192",TEXT(P:P,"00"))</f>
        <v>06187016G19207</v>
      </c>
      <c r="C17" s="66"/>
      <c r="D17" s="67" t="str">
        <f>VLOOKUP($B:$B,REF.,COLUMN(ARTICLES!B:B),FALSE)</f>
        <v>LAME DE REMPLISSAGE 150x22 ALLEGEE</v>
      </c>
      <c r="E17" s="68" t="s">
        <v>54</v>
      </c>
      <c r="F17" s="69">
        <v>1920</v>
      </c>
      <c r="G17" s="70"/>
      <c r="H17" s="71" t="str">
        <f t="shared" si="2"/>
        <v>7016G</v>
      </c>
      <c r="I17" s="74">
        <f t="shared" ref="I17:O17" si="7">$12:$12*IF($5:$5=P04.,0,IF($60:$60=$59:$59,$73:$73,0))</f>
        <v>0</v>
      </c>
      <c r="J17" s="75">
        <f t="shared" si="7"/>
        <v>0</v>
      </c>
      <c r="K17" s="75">
        <f t="shared" si="7"/>
        <v>0</v>
      </c>
      <c r="L17" s="75">
        <f t="shared" si="7"/>
        <v>0</v>
      </c>
      <c r="M17" s="75">
        <f t="shared" si="7"/>
        <v>0</v>
      </c>
      <c r="N17" s="75">
        <f t="shared" si="7"/>
        <v>0</v>
      </c>
      <c r="O17" s="76">
        <f t="shared" si="7"/>
        <v>0</v>
      </c>
      <c r="P17" s="99">
        <v>7</v>
      </c>
      <c r="Q17" s="87">
        <f t="shared" si="4"/>
        <v>0</v>
      </c>
      <c r="R17" s="103"/>
      <c r="S17" s="118">
        <f>ROUND(VLOOKUP(B:B,REF.,COLUMN(ARTICLES!H:H),FALSE)*(1-P13.),2)</f>
        <v>348.14</v>
      </c>
      <c r="T17" s="117">
        <f t="shared" si="5"/>
        <v>0</v>
      </c>
      <c r="U17" s="28"/>
    </row>
    <row r="18" spans="1:21" ht="24" customHeight="1" x14ac:dyDescent="0.25">
      <c r="A18" s="21"/>
      <c r="B18" s="66" t="str">
        <f t="shared" ref="B18:B27" si="8">CONCATENATE(E:E,H:H,TEXT(F:F/10,"000"),TEXT(P:P,"00"))</f>
        <v>01237016G12003</v>
      </c>
      <c r="C18" s="66"/>
      <c r="D18" s="67" t="str">
        <f>VLOOKUP($B:$B,REF.,COLUMN(ARTICLES!B:B),FALSE)</f>
        <v>POTEAU 96x50 FEUILLURE DE 22 mm</v>
      </c>
      <c r="E18" s="68" t="s">
        <v>122</v>
      </c>
      <c r="F18" s="69">
        <v>1200</v>
      </c>
      <c r="G18" s="70"/>
      <c r="H18" s="71" t="str">
        <f t="shared" si="2"/>
        <v>7016G</v>
      </c>
      <c r="I18" s="74">
        <f t="shared" ref="I18:O18" si="9">$12:$12*IF($5:$5=P04.,0,IF(AND($75:$75&gt;0,$75:$75&lt;=1200),INT(($65:$65+$67:$67-0.5)/78:78)+1,0))</f>
        <v>0</v>
      </c>
      <c r="J18" s="75">
        <f t="shared" si="9"/>
        <v>0</v>
      </c>
      <c r="K18" s="75">
        <f t="shared" si="9"/>
        <v>0</v>
      </c>
      <c r="L18" s="75">
        <f t="shared" si="9"/>
        <v>0</v>
      </c>
      <c r="M18" s="75">
        <f t="shared" si="9"/>
        <v>0</v>
      </c>
      <c r="N18" s="75">
        <f t="shared" si="9"/>
        <v>0</v>
      </c>
      <c r="O18" s="76">
        <f t="shared" si="9"/>
        <v>0</v>
      </c>
      <c r="P18" s="99">
        <v>3</v>
      </c>
      <c r="Q18" s="87">
        <f t="shared" si="4"/>
        <v>0</v>
      </c>
      <c r="R18" s="103"/>
      <c r="S18" s="118">
        <f>ROUND(VLOOKUP(B:B,REF.,COLUMN(ARTICLES!H:H),FALSE)*(1-P13.),2)</f>
        <v>96.1</v>
      </c>
      <c r="T18" s="117">
        <f t="shared" si="5"/>
        <v>0</v>
      </c>
      <c r="U18" s="28"/>
    </row>
    <row r="19" spans="1:21" ht="24" customHeight="1" x14ac:dyDescent="0.25">
      <c r="A19" s="21"/>
      <c r="B19" s="66" t="str">
        <f t="shared" si="8"/>
        <v>01237016G16003</v>
      </c>
      <c r="C19" s="66"/>
      <c r="D19" s="67" t="str">
        <f>VLOOKUP($B:$B,REF.,COLUMN(ARTICLES!B:B),FALSE)</f>
        <v>POTEAU 96x50 FEUILLURE DE 22 mm</v>
      </c>
      <c r="E19" s="68" t="s">
        <v>122</v>
      </c>
      <c r="F19" s="69">
        <v>1600</v>
      </c>
      <c r="G19" s="70"/>
      <c r="H19" s="71" t="str">
        <f>I$4</f>
        <v>7016G</v>
      </c>
      <c r="I19" s="74">
        <f t="shared" ref="I19:O19" si="10">$12:$12*IF($5:$5=P04.,0,IF(AND($75:$75&gt;1200,$75:$75&lt;=1600),$65:$65+$67:$67,0))</f>
        <v>0</v>
      </c>
      <c r="J19" s="75">
        <f t="shared" si="10"/>
        <v>0</v>
      </c>
      <c r="K19" s="75">
        <f t="shared" si="10"/>
        <v>0</v>
      </c>
      <c r="L19" s="75">
        <f t="shared" si="10"/>
        <v>0</v>
      </c>
      <c r="M19" s="75">
        <f t="shared" si="10"/>
        <v>0</v>
      </c>
      <c r="N19" s="75">
        <f t="shared" si="10"/>
        <v>0</v>
      </c>
      <c r="O19" s="76">
        <f t="shared" si="10"/>
        <v>0</v>
      </c>
      <c r="P19" s="99">
        <v>3</v>
      </c>
      <c r="Q19" s="87">
        <f t="shared" si="4"/>
        <v>0</v>
      </c>
      <c r="R19" s="103"/>
      <c r="S19" s="118">
        <f>ROUND(VLOOKUP(B:B,REF.,COLUMN(ARTICLES!H:H),FALSE)*(1-P13.),2)</f>
        <v>119.58</v>
      </c>
      <c r="T19" s="117">
        <f t="shared" si="5"/>
        <v>0</v>
      </c>
      <c r="U19" s="28"/>
    </row>
    <row r="20" spans="1:21" ht="24" customHeight="1" x14ac:dyDescent="0.25">
      <c r="A20" s="21"/>
      <c r="B20" s="66" t="str">
        <f t="shared" si="8"/>
        <v>01237016G20003</v>
      </c>
      <c r="C20" s="66"/>
      <c r="D20" s="67" t="str">
        <f>VLOOKUP($B:$B,REF.,COLUMN(ARTICLES!B:B),FALSE)</f>
        <v>POTEAU 96x50 FEUILLURE DE 22 mm</v>
      </c>
      <c r="E20" s="68" t="s">
        <v>122</v>
      </c>
      <c r="F20" s="69">
        <v>2000</v>
      </c>
      <c r="G20" s="70"/>
      <c r="H20" s="71" t="str">
        <f>I$4</f>
        <v>7016G</v>
      </c>
      <c r="I20" s="74">
        <f t="shared" ref="I20:O20" si="11">$12:$12*IF($5:$5=P04.,0,IF(AND($75:$75&gt;1600,$75:$75&lt;=2000),$65:$65+$67:$67,0))</f>
        <v>0</v>
      </c>
      <c r="J20" s="75">
        <f t="shared" si="11"/>
        <v>0</v>
      </c>
      <c r="K20" s="75">
        <f t="shared" si="11"/>
        <v>0</v>
      </c>
      <c r="L20" s="75">
        <f t="shared" si="11"/>
        <v>0</v>
      </c>
      <c r="M20" s="75">
        <f t="shared" si="11"/>
        <v>0</v>
      </c>
      <c r="N20" s="75">
        <f t="shared" si="11"/>
        <v>0</v>
      </c>
      <c r="O20" s="76">
        <f t="shared" si="11"/>
        <v>0</v>
      </c>
      <c r="P20" s="99">
        <v>3</v>
      </c>
      <c r="Q20" s="87">
        <f t="shared" si="4"/>
        <v>0</v>
      </c>
      <c r="R20" s="103"/>
      <c r="S20" s="118">
        <f>ROUND(VLOOKUP(B:B,REF.,COLUMN(ARTICLES!H:H),FALSE)*(1-P13.),2)</f>
        <v>143.15</v>
      </c>
      <c r="T20" s="117">
        <f t="shared" si="5"/>
        <v>0</v>
      </c>
      <c r="U20" s="28"/>
    </row>
    <row r="21" spans="1:21" ht="24" customHeight="1" x14ac:dyDescent="0.25">
      <c r="A21" s="21"/>
      <c r="B21" s="66" t="str">
        <f t="shared" si="8"/>
        <v>01237016G24003</v>
      </c>
      <c r="C21" s="66"/>
      <c r="D21" s="67" t="str">
        <f>VLOOKUP($B:$B,REF.,COLUMN(ARTICLES!B:B),FALSE)</f>
        <v>POTEAU 96x50 FEUILLURE DE 22 mm</v>
      </c>
      <c r="E21" s="68" t="s">
        <v>122</v>
      </c>
      <c r="F21" s="69">
        <v>2400</v>
      </c>
      <c r="G21" s="70"/>
      <c r="H21" s="71" t="str">
        <f>I$4</f>
        <v>7016G</v>
      </c>
      <c r="I21" s="74">
        <f t="shared" ref="I21:O21" si="12">$12:$12*IF($5:$5=P04.,0,IF(AND($75:$75&gt;2000,$75:$75&lt;=2400),$65:$65+$67:$67,0))</f>
        <v>0</v>
      </c>
      <c r="J21" s="75">
        <f t="shared" si="12"/>
        <v>0</v>
      </c>
      <c r="K21" s="75">
        <f t="shared" si="12"/>
        <v>0</v>
      </c>
      <c r="L21" s="75">
        <f t="shared" si="12"/>
        <v>0</v>
      </c>
      <c r="M21" s="75">
        <f t="shared" si="12"/>
        <v>0</v>
      </c>
      <c r="N21" s="75">
        <f t="shared" si="12"/>
        <v>0</v>
      </c>
      <c r="O21" s="76">
        <f t="shared" si="12"/>
        <v>0</v>
      </c>
      <c r="P21" s="99">
        <v>3</v>
      </c>
      <c r="Q21" s="87">
        <f t="shared" si="4"/>
        <v>0</v>
      </c>
      <c r="R21" s="103"/>
      <c r="S21" s="118">
        <f>ROUND(VLOOKUP(B:B,REF.,COLUMN(ARTICLES!H:H),FALSE)*(1-P13.),2)</f>
        <v>166.53</v>
      </c>
      <c r="T21" s="117">
        <f t="shared" si="5"/>
        <v>0</v>
      </c>
      <c r="U21" s="28"/>
    </row>
    <row r="22" spans="1:21" ht="24" customHeight="1" x14ac:dyDescent="0.25">
      <c r="A22" s="21"/>
      <c r="B22" s="66" t="str">
        <f t="shared" si="8"/>
        <v>18087016G20002</v>
      </c>
      <c r="C22" s="77"/>
      <c r="D22" s="67" t="str">
        <f>VLOOKUP($B:$B,REF.,COLUMN(ARTICLES!B:B),FALSE)</f>
        <v>CLE DE TRAVERSE PLATE</v>
      </c>
      <c r="E22" s="68" t="s">
        <v>121</v>
      </c>
      <c r="F22" s="69">
        <v>2000</v>
      </c>
      <c r="G22" s="70"/>
      <c r="H22" s="71" t="str">
        <f t="shared" si="2"/>
        <v>7016G</v>
      </c>
      <c r="I22" s="74">
        <f t="shared" ref="I22:O22" si="13">$12:$12*IF($5:$5=P04.,0,INT($70:$70/INT(2000/$76:$76)-0.1)+1)</f>
        <v>0</v>
      </c>
      <c r="J22" s="75">
        <f t="shared" si="13"/>
        <v>0</v>
      </c>
      <c r="K22" s="75">
        <f t="shared" si="13"/>
        <v>0</v>
      </c>
      <c r="L22" s="75">
        <f t="shared" si="13"/>
        <v>0</v>
      </c>
      <c r="M22" s="75">
        <f t="shared" si="13"/>
        <v>0</v>
      </c>
      <c r="N22" s="75">
        <f t="shared" si="13"/>
        <v>0</v>
      </c>
      <c r="O22" s="76">
        <f t="shared" si="13"/>
        <v>0</v>
      </c>
      <c r="P22" s="99">
        <v>2</v>
      </c>
      <c r="Q22" s="87">
        <f t="shared" si="4"/>
        <v>0</v>
      </c>
      <c r="R22" s="103"/>
      <c r="S22" s="118">
        <f>ROUND(VLOOKUP(B:B,REF.,COLUMN(ARTICLES!H:H),FALSE)*(1-P13.),2)</f>
        <v>15.15</v>
      </c>
      <c r="T22" s="117">
        <f t="shared" si="5"/>
        <v>0</v>
      </c>
      <c r="U22" s="28"/>
    </row>
    <row r="23" spans="1:21" ht="24" customHeight="1" x14ac:dyDescent="0.25">
      <c r="A23" s="21"/>
      <c r="B23" s="66" t="str">
        <f t="shared" si="8"/>
        <v>03237016G12002</v>
      </c>
      <c r="C23" s="77"/>
      <c r="D23" s="67" t="str">
        <f>VLOOKUP($B:$B,REF.,COLUMN(ARTICLES!B:B),FALSE)</f>
        <v>POTEAU 35x50 FEUILLURE DE 22 mm</v>
      </c>
      <c r="E23" s="68" t="s">
        <v>123</v>
      </c>
      <c r="F23" s="69">
        <v>1200</v>
      </c>
      <c r="G23" s="70"/>
      <c r="H23" s="71" t="str">
        <f t="shared" si="2"/>
        <v>7016G</v>
      </c>
      <c r="I23" s="74">
        <f t="shared" ref="I23:O23" si="14">$12:$12*IF($5:$5=P04.,0,IF(AND($76:$76&gt;0,$76:$76&lt;=1200),INT(($68:$68-0.5)/INT(1200/76:76))+1,0))</f>
        <v>0</v>
      </c>
      <c r="J23" s="75">
        <f t="shared" si="14"/>
        <v>0</v>
      </c>
      <c r="K23" s="75">
        <f t="shared" si="14"/>
        <v>0</v>
      </c>
      <c r="L23" s="75">
        <f t="shared" si="14"/>
        <v>0</v>
      </c>
      <c r="M23" s="75">
        <f t="shared" si="14"/>
        <v>0</v>
      </c>
      <c r="N23" s="75">
        <f t="shared" si="14"/>
        <v>0</v>
      </c>
      <c r="O23" s="76">
        <f t="shared" si="14"/>
        <v>0</v>
      </c>
      <c r="P23" s="99">
        <v>2</v>
      </c>
      <c r="Q23" s="87">
        <f t="shared" si="4"/>
        <v>0</v>
      </c>
      <c r="R23" s="103"/>
      <c r="S23" s="118">
        <f>ROUND(VLOOKUP(B:B,REF.,COLUMN(ARTICLES!H:H),FALSE)*(1-P13.),2)</f>
        <v>34.799999999999997</v>
      </c>
      <c r="T23" s="117">
        <f t="shared" si="5"/>
        <v>0</v>
      </c>
      <c r="U23" s="28"/>
    </row>
    <row r="24" spans="1:21" ht="24" customHeight="1" x14ac:dyDescent="0.25">
      <c r="A24" s="21"/>
      <c r="B24" s="66" t="str">
        <f t="shared" si="8"/>
        <v>03237016G16002</v>
      </c>
      <c r="C24" s="77"/>
      <c r="D24" s="67" t="str">
        <f>VLOOKUP($B:$B,REF.,COLUMN(ARTICLES!B:B),FALSE)</f>
        <v>POTEAU 35x50 FEUILLURE DE 22 mm</v>
      </c>
      <c r="E24" s="68" t="s">
        <v>123</v>
      </c>
      <c r="F24" s="69">
        <v>1600</v>
      </c>
      <c r="G24" s="70"/>
      <c r="H24" s="71" t="str">
        <f>I$4</f>
        <v>7016G</v>
      </c>
      <c r="I24" s="74">
        <f t="shared" ref="I24:O24" si="15">$12:$12*IF($5:$5=P04.,0,IF(AND($76:$76&gt;1200,$76:$76&lt;=1600),$68:$68,0))</f>
        <v>0</v>
      </c>
      <c r="J24" s="75">
        <f t="shared" si="15"/>
        <v>0</v>
      </c>
      <c r="K24" s="75">
        <f t="shared" si="15"/>
        <v>0</v>
      </c>
      <c r="L24" s="75">
        <f t="shared" si="15"/>
        <v>0</v>
      </c>
      <c r="M24" s="75">
        <f t="shared" si="15"/>
        <v>0</v>
      </c>
      <c r="N24" s="75">
        <f t="shared" si="15"/>
        <v>0</v>
      </c>
      <c r="O24" s="76">
        <f t="shared" si="15"/>
        <v>0</v>
      </c>
      <c r="P24" s="99">
        <v>2</v>
      </c>
      <c r="Q24" s="87">
        <f t="shared" si="4"/>
        <v>0</v>
      </c>
      <c r="R24" s="103"/>
      <c r="S24" s="118">
        <f>ROUND(VLOOKUP(B:B,REF.,COLUMN(ARTICLES!H:H),FALSE)*(1-P13.),2)</f>
        <v>43.53</v>
      </c>
      <c r="T24" s="117">
        <f t="shared" si="5"/>
        <v>0</v>
      </c>
      <c r="U24" s="28"/>
    </row>
    <row r="25" spans="1:21" ht="24" customHeight="1" x14ac:dyDescent="0.25">
      <c r="A25" s="21"/>
      <c r="B25" s="66" t="str">
        <f t="shared" si="8"/>
        <v>03237016G20002</v>
      </c>
      <c r="C25" s="77"/>
      <c r="D25" s="67" t="str">
        <f>VLOOKUP($B:$B,REF.,COLUMN(ARTICLES!B:B),FALSE)</f>
        <v>POTEAU 35x50 FEUILLURE DE 22 mm</v>
      </c>
      <c r="E25" s="68" t="s">
        <v>123</v>
      </c>
      <c r="F25" s="69">
        <v>2000</v>
      </c>
      <c r="G25" s="70"/>
      <c r="H25" s="71" t="str">
        <f>I$4</f>
        <v>7016G</v>
      </c>
      <c r="I25" s="74">
        <f t="shared" ref="I25:O25" si="16">$12:$12*IF($5:$5=P04.,0,IF(AND($76:$76&gt;1600,$76:$76&lt;=2000),$68:$68,0))</f>
        <v>0</v>
      </c>
      <c r="J25" s="75">
        <f t="shared" si="16"/>
        <v>0</v>
      </c>
      <c r="K25" s="75">
        <f t="shared" si="16"/>
        <v>0</v>
      </c>
      <c r="L25" s="75">
        <f t="shared" si="16"/>
        <v>0</v>
      </c>
      <c r="M25" s="75">
        <f t="shared" si="16"/>
        <v>0</v>
      </c>
      <c r="N25" s="75">
        <f t="shared" si="16"/>
        <v>0</v>
      </c>
      <c r="O25" s="76">
        <f t="shared" si="16"/>
        <v>0</v>
      </c>
      <c r="P25" s="99">
        <v>2</v>
      </c>
      <c r="Q25" s="87">
        <f t="shared" si="4"/>
        <v>0</v>
      </c>
      <c r="R25" s="103"/>
      <c r="S25" s="118">
        <f>ROUND(VLOOKUP(B:B,REF.,COLUMN(ARTICLES!H:H),FALSE)*(1-P13.),2)</f>
        <v>52.35</v>
      </c>
      <c r="T25" s="117">
        <f t="shared" si="5"/>
        <v>0</v>
      </c>
      <c r="U25" s="28"/>
    </row>
    <row r="26" spans="1:21" s="208" customFormat="1" ht="24" customHeight="1" x14ac:dyDescent="0.25">
      <c r="A26" s="206"/>
      <c r="B26" s="66" t="str">
        <f t="shared" si="8"/>
        <v>03247016G20001</v>
      </c>
      <c r="C26" s="77"/>
      <c r="D26" s="67" t="str">
        <f>VLOOKUP($B:$B,REF.,COLUMN(ARTICLES!B:B),FALSE)</f>
        <v>TUBE ROND DIAMETRE 60 mm</v>
      </c>
      <c r="E26" s="68" t="s">
        <v>729</v>
      </c>
      <c r="F26" s="69">
        <v>2000</v>
      </c>
      <c r="G26" s="70"/>
      <c r="H26" s="71" t="str">
        <f t="shared" ref="H26:H27" si="17">I$4</f>
        <v>7016G</v>
      </c>
      <c r="I26" s="74">
        <f>$12:$12*IF($5:$5=P04.,0,$69:$69/IF($7:$7&lt;=1000,2,1))</f>
        <v>0</v>
      </c>
      <c r="J26" s="75">
        <f t="shared" ref="I26:O26" si="18">$12:$12*IF($5:$5=P04.,0,$69:$69/IF($7:$7&lt;=1000,2,1))</f>
        <v>0</v>
      </c>
      <c r="K26" s="75">
        <f t="shared" si="18"/>
        <v>0</v>
      </c>
      <c r="L26" s="75">
        <f t="shared" si="18"/>
        <v>0</v>
      </c>
      <c r="M26" s="75">
        <f t="shared" si="18"/>
        <v>0</v>
      </c>
      <c r="N26" s="75">
        <f t="shared" si="18"/>
        <v>0</v>
      </c>
      <c r="O26" s="76">
        <f t="shared" si="18"/>
        <v>0</v>
      </c>
      <c r="P26" s="99">
        <v>1</v>
      </c>
      <c r="Q26" s="87">
        <f>INT((SUM(I26:O26)-0.5)/P:P)+1</f>
        <v>0</v>
      </c>
      <c r="R26" s="103"/>
      <c r="S26" s="118">
        <f>ROUND(VLOOKUP(B:B,REF.,COLUMN(ARTICLES!H:H),FALSE)*(1-P13.),2)</f>
        <v>52.16</v>
      </c>
      <c r="T26" s="117">
        <f t="shared" si="5"/>
        <v>0</v>
      </c>
      <c r="U26" s="207"/>
    </row>
    <row r="27" spans="1:21" s="208" customFormat="1" ht="24" customHeight="1" x14ac:dyDescent="0.25">
      <c r="A27" s="206"/>
      <c r="B27" s="66" t="str">
        <f t="shared" si="8"/>
        <v>04247016G20002</v>
      </c>
      <c r="C27" s="77"/>
      <c r="D27" s="67" t="str">
        <f>VLOOKUP($B:$B,REF.,COLUMN(ARTICLES!B:B),FALSE)</f>
        <v>POTEAU ORIENTABLE FEUILLURE DE 22 mm</v>
      </c>
      <c r="E27" s="68" t="s">
        <v>730</v>
      </c>
      <c r="F27" s="69">
        <v>2000</v>
      </c>
      <c r="G27" s="70"/>
      <c r="H27" s="71" t="str">
        <f t="shared" si="17"/>
        <v>7016G</v>
      </c>
      <c r="I27" s="74">
        <f>$12:$12*IF($5:$5=P04.,0,2*$69:$69/IF($7:$7&lt;=1000,2,1))</f>
        <v>0</v>
      </c>
      <c r="J27" s="75">
        <f t="shared" ref="I27:O27" si="19">$12:$12*IF($5:$5=P04.,0,2*$69:$69/IF($7:$7&lt;=1000,2,1))</f>
        <v>0</v>
      </c>
      <c r="K27" s="75">
        <f t="shared" si="19"/>
        <v>0</v>
      </c>
      <c r="L27" s="75">
        <f t="shared" si="19"/>
        <v>0</v>
      </c>
      <c r="M27" s="75">
        <f t="shared" si="19"/>
        <v>0</v>
      </c>
      <c r="N27" s="75">
        <f t="shared" si="19"/>
        <v>0</v>
      </c>
      <c r="O27" s="76">
        <f t="shared" si="19"/>
        <v>0</v>
      </c>
      <c r="P27" s="99">
        <v>2</v>
      </c>
      <c r="Q27" s="87">
        <f>INT((SUM(I27:O27)-0.5)/P:P)+1</f>
        <v>0</v>
      </c>
      <c r="R27" s="103"/>
      <c r="S27" s="118">
        <f>ROUND(VLOOKUP(B:B,REF.,COLUMN(ARTICLES!H:H),FALSE)*(1-P13.),2)</f>
        <v>68.77</v>
      </c>
      <c r="T27" s="117">
        <f t="shared" si="5"/>
        <v>0</v>
      </c>
      <c r="U27" s="207"/>
    </row>
    <row r="28" spans="1:21" ht="24" customHeight="1" x14ac:dyDescent="0.25">
      <c r="A28" s="21"/>
      <c r="B28" s="66" t="str">
        <f>CONCATENATE(E:E,H:H,,"1H")</f>
        <v>20540B7016G1H</v>
      </c>
      <c r="C28" s="77"/>
      <c r="D28" s="67" t="str">
        <f>VLOOKUP($B:$B,REF.,COLUMN(ARTICLES!B:B),FALSE)</f>
        <v>CLES INTERMEDIAIRE ARRONDIE</v>
      </c>
      <c r="E28" s="68" t="s">
        <v>168</v>
      </c>
      <c r="F28" s="69"/>
      <c r="G28" s="70"/>
      <c r="H28" s="71" t="str">
        <f t="shared" si="2"/>
        <v>7016G</v>
      </c>
      <c r="I28" s="74">
        <f t="shared" ref="I28:O28" si="20">$12:$12*IF($5:$5=P04.,0,IF($5:$5="BOLLEN' EASY",($61:$61+1)*2*$71:$71,IF($5:$5="YAT' EASY",4*$71:$71,0)))</f>
        <v>0</v>
      </c>
      <c r="J28" s="75">
        <f t="shared" si="20"/>
        <v>0</v>
      </c>
      <c r="K28" s="75">
        <f t="shared" si="20"/>
        <v>0</v>
      </c>
      <c r="L28" s="75">
        <f t="shared" si="20"/>
        <v>0</v>
      </c>
      <c r="M28" s="75">
        <f t="shared" si="20"/>
        <v>0</v>
      </c>
      <c r="N28" s="75">
        <f t="shared" si="20"/>
        <v>0</v>
      </c>
      <c r="O28" s="76">
        <f t="shared" si="20"/>
        <v>0</v>
      </c>
      <c r="P28" s="99">
        <v>100</v>
      </c>
      <c r="Q28" s="87">
        <f t="shared" ref="Q28:Q47" si="21">INT((SUM(I28:O28)-1)/P:P)+1</f>
        <v>0</v>
      </c>
      <c r="R28" s="103"/>
      <c r="S28" s="118">
        <f>ROUND(VLOOKUP(B:B,REF.,COLUMN(ARTICLES!H:H),FALSE)*(1-P13.),2)</f>
        <v>16.91</v>
      </c>
      <c r="T28" s="117">
        <f t="shared" si="5"/>
        <v>0</v>
      </c>
      <c r="U28" s="28"/>
    </row>
    <row r="29" spans="1:21" ht="24" customHeight="1" x14ac:dyDescent="0.25">
      <c r="A29" s="21"/>
      <c r="B29" s="66" t="str">
        <f>CONCATENATE(E:E,H:H,,"1H")</f>
        <v>22083G7016G1H</v>
      </c>
      <c r="C29" s="77"/>
      <c r="D29" s="67" t="str">
        <f>VLOOKUP($B:$B,REF.,COLUMN(ARTICLES!B:B),FALSE)</f>
        <v>CLES INTER. BRISE-VENT GAUCHE</v>
      </c>
      <c r="E29" s="68" t="s">
        <v>178</v>
      </c>
      <c r="F29" s="69"/>
      <c r="G29" s="70"/>
      <c r="H29" s="71" t="str">
        <f t="shared" ref="H29:H36" si="22">I$4</f>
        <v>7016G</v>
      </c>
      <c r="I29" s="74">
        <f t="shared" ref="I29:O29" si="23">$12:$12*IF($5:$5=P04.,0,IF($5:$5="PANNECIER' EASY",($61:$61-1)*$71:$71,0))</f>
        <v>0</v>
      </c>
      <c r="J29" s="75">
        <f t="shared" si="23"/>
        <v>0</v>
      </c>
      <c r="K29" s="75">
        <f t="shared" si="23"/>
        <v>0</v>
      </c>
      <c r="L29" s="75">
        <f t="shared" si="23"/>
        <v>0</v>
      </c>
      <c r="M29" s="75">
        <f t="shared" si="23"/>
        <v>0</v>
      </c>
      <c r="N29" s="75">
        <f t="shared" si="23"/>
        <v>0</v>
      </c>
      <c r="O29" s="76">
        <f t="shared" si="23"/>
        <v>0</v>
      </c>
      <c r="P29" s="99">
        <v>100</v>
      </c>
      <c r="Q29" s="87">
        <f t="shared" si="21"/>
        <v>0</v>
      </c>
      <c r="R29" s="103"/>
      <c r="S29" s="118">
        <f>ROUND(VLOOKUP(B:B,REF.,COLUMN(ARTICLES!H:H),FALSE)*(1-P13.),2)</f>
        <v>25.56</v>
      </c>
      <c r="T29" s="117">
        <f t="shared" si="5"/>
        <v>0</v>
      </c>
      <c r="U29" s="28"/>
    </row>
    <row r="30" spans="1:21" ht="24" customHeight="1" x14ac:dyDescent="0.25">
      <c r="A30" s="21"/>
      <c r="B30" s="66" t="str">
        <f>CONCATENATE(E:E,H:H,,"1T")</f>
        <v>22080B7016G1T</v>
      </c>
      <c r="C30" s="77"/>
      <c r="D30" s="67" t="str">
        <f>VLOOKUP($B:$B,REF.,COLUMN(ARTICLES!B:B),FALSE)</f>
        <v>CLES EXTREMITE BRISE-VENT GAUCHE</v>
      </c>
      <c r="E30" s="68" t="s">
        <v>180</v>
      </c>
      <c r="F30" s="69"/>
      <c r="G30" s="70"/>
      <c r="H30" s="71" t="str">
        <f t="shared" si="22"/>
        <v>7016G</v>
      </c>
      <c r="I30" s="74">
        <f t="shared" ref="I30:O30" si="24">$12:$12*IF($5:$5=P04.,0,IF($5:$5="PANNECIER' EASY",2*$71:$71,0))</f>
        <v>0</v>
      </c>
      <c r="J30" s="75">
        <f t="shared" si="24"/>
        <v>0</v>
      </c>
      <c r="K30" s="75">
        <f t="shared" si="24"/>
        <v>0</v>
      </c>
      <c r="L30" s="75">
        <f t="shared" si="24"/>
        <v>0</v>
      </c>
      <c r="M30" s="75">
        <f t="shared" si="24"/>
        <v>0</v>
      </c>
      <c r="N30" s="75">
        <f t="shared" si="24"/>
        <v>0</v>
      </c>
      <c r="O30" s="76">
        <f t="shared" si="24"/>
        <v>0</v>
      </c>
      <c r="P30" s="99">
        <v>10</v>
      </c>
      <c r="Q30" s="87">
        <f t="shared" si="21"/>
        <v>0</v>
      </c>
      <c r="R30" s="103"/>
      <c r="S30" s="118">
        <f>ROUND(VLOOKUP(B:B,REF.,COLUMN(ARTICLES!H:H),FALSE)*(1-P13.),2)</f>
        <v>2.62</v>
      </c>
      <c r="T30" s="117">
        <f t="shared" si="5"/>
        <v>0</v>
      </c>
      <c r="U30" s="28"/>
    </row>
    <row r="31" spans="1:21" ht="24" customHeight="1" x14ac:dyDescent="0.25">
      <c r="A31" s="21"/>
      <c r="B31" s="66" t="str">
        <f>CONCATENATE(E:E,H:H,,"1H")</f>
        <v>22082D7016G1H</v>
      </c>
      <c r="C31" s="77"/>
      <c r="D31" s="67" t="str">
        <f>VLOOKUP($B:$B,REF.,COLUMN(ARTICLES!B:B),FALSE)</f>
        <v>CLES INTER. BRISE-VENT DROITE</v>
      </c>
      <c r="E31" s="68" t="s">
        <v>181</v>
      </c>
      <c r="F31" s="69"/>
      <c r="G31" s="70"/>
      <c r="H31" s="71" t="str">
        <f t="shared" si="22"/>
        <v>7016G</v>
      </c>
      <c r="I31" s="74">
        <f t="shared" ref="I31:O31" si="25">$12:$12*IF($5:$5=P04.,0,IF($5:$5="PANNECIER' EASY",($61:$61-1)*$71:$71,0))</f>
        <v>0</v>
      </c>
      <c r="J31" s="75">
        <f t="shared" si="25"/>
        <v>0</v>
      </c>
      <c r="K31" s="75">
        <f t="shared" si="25"/>
        <v>0</v>
      </c>
      <c r="L31" s="75">
        <f t="shared" si="25"/>
        <v>0</v>
      </c>
      <c r="M31" s="75">
        <f t="shared" si="25"/>
        <v>0</v>
      </c>
      <c r="N31" s="75">
        <f t="shared" si="25"/>
        <v>0</v>
      </c>
      <c r="O31" s="76">
        <f t="shared" si="25"/>
        <v>0</v>
      </c>
      <c r="P31" s="99">
        <v>100</v>
      </c>
      <c r="Q31" s="87">
        <f t="shared" si="21"/>
        <v>0</v>
      </c>
      <c r="R31" s="103"/>
      <c r="S31" s="118">
        <f>ROUND(VLOOKUP(B:B,REF.,COLUMN(ARTICLES!H:H),FALSE)*(1-P13.),2)</f>
        <v>25.56</v>
      </c>
      <c r="T31" s="117">
        <f t="shared" si="5"/>
        <v>0</v>
      </c>
      <c r="U31" s="28"/>
    </row>
    <row r="32" spans="1:21" ht="24" customHeight="1" x14ac:dyDescent="0.25">
      <c r="A32" s="21"/>
      <c r="B32" s="66" t="str">
        <f>CONCATENATE(E:E,H:H,,"1T")</f>
        <v>22084H7016G1T</v>
      </c>
      <c r="C32" s="77"/>
      <c r="D32" s="67" t="str">
        <f>VLOOKUP($B:$B,REF.,COLUMN(ARTICLES!B:B),FALSE)</f>
        <v>CLES EXTREMITE BRISE-VENT DROITE</v>
      </c>
      <c r="E32" s="68" t="s">
        <v>182</v>
      </c>
      <c r="F32" s="69"/>
      <c r="G32" s="70"/>
      <c r="H32" s="71" t="str">
        <f t="shared" si="22"/>
        <v>7016G</v>
      </c>
      <c r="I32" s="74">
        <f t="shared" ref="I32:O32" si="26">$12:$12*IF($5:$5=P04.,0,IF($5:$5="PANNECIER' EASY",2*$71:$71,0))</f>
        <v>0</v>
      </c>
      <c r="J32" s="75">
        <f t="shared" si="26"/>
        <v>0</v>
      </c>
      <c r="K32" s="75">
        <f t="shared" si="26"/>
        <v>0</v>
      </c>
      <c r="L32" s="75">
        <f t="shared" si="26"/>
        <v>0</v>
      </c>
      <c r="M32" s="75">
        <f t="shared" si="26"/>
        <v>0</v>
      </c>
      <c r="N32" s="75">
        <f t="shared" si="26"/>
        <v>0</v>
      </c>
      <c r="O32" s="76">
        <f t="shared" si="26"/>
        <v>0</v>
      </c>
      <c r="P32" s="99">
        <v>10</v>
      </c>
      <c r="Q32" s="87">
        <f t="shared" si="21"/>
        <v>0</v>
      </c>
      <c r="R32" s="103"/>
      <c r="S32" s="118">
        <f>ROUND(VLOOKUP(B:B,REF.,COLUMN(ARTICLES!H:H),FALSE)*(1-P13.),2)</f>
        <v>2.62</v>
      </c>
      <c r="T32" s="117">
        <f t="shared" si="5"/>
        <v>0</v>
      </c>
      <c r="U32" s="28"/>
    </row>
    <row r="33" spans="1:22" ht="24" customHeight="1" x14ac:dyDescent="0.25">
      <c r="A33" s="21"/>
      <c r="B33" s="66" t="str">
        <f t="shared" ref="B33:B47" si="27">CONCATENATE(E:E,H:H,,TEXT(P:P,"00"))</f>
        <v>7055P7016G06</v>
      </c>
      <c r="C33" s="78"/>
      <c r="D33" s="67" t="str">
        <f>VLOOKUP($B:$B,REF.,COLUMN(ARTICLES!B:B),FALSE)</f>
        <v>EMBOUTS 96x50 NORYL</v>
      </c>
      <c r="E33" s="68" t="s">
        <v>58</v>
      </c>
      <c r="F33" s="69"/>
      <c r="G33" s="70"/>
      <c r="H33" s="71" t="str">
        <f t="shared" si="22"/>
        <v>7016G</v>
      </c>
      <c r="I33" s="74">
        <f t="shared" ref="I33:O33" si="28">$12:$12*IF($5:$5=P04.,0,$65:$65+$67:$67)</f>
        <v>0</v>
      </c>
      <c r="J33" s="75">
        <f t="shared" si="28"/>
        <v>0</v>
      </c>
      <c r="K33" s="75">
        <f t="shared" si="28"/>
        <v>0</v>
      </c>
      <c r="L33" s="75">
        <f t="shared" si="28"/>
        <v>0</v>
      </c>
      <c r="M33" s="75">
        <f t="shared" si="28"/>
        <v>0</v>
      </c>
      <c r="N33" s="75">
        <f t="shared" si="28"/>
        <v>0</v>
      </c>
      <c r="O33" s="76">
        <f t="shared" si="28"/>
        <v>0</v>
      </c>
      <c r="P33" s="99">
        <v>6</v>
      </c>
      <c r="Q33" s="87">
        <f t="shared" si="21"/>
        <v>0</v>
      </c>
      <c r="R33" s="103"/>
      <c r="S33" s="118">
        <f>ROUND(VLOOKUP(B:B,REF.,COLUMN(ARTICLES!H:H),FALSE)*(1-P13.),2)</f>
        <v>19.78</v>
      </c>
      <c r="T33" s="117">
        <f t="shared" si="5"/>
        <v>0</v>
      </c>
      <c r="U33" s="28"/>
    </row>
    <row r="34" spans="1:22" ht="24" customHeight="1" x14ac:dyDescent="0.25">
      <c r="A34" s="21"/>
      <c r="B34" s="66" t="str">
        <f t="shared" si="27"/>
        <v>12671L7016G06</v>
      </c>
      <c r="C34" s="66"/>
      <c r="D34" s="67" t="str">
        <f>VLOOKUP($B:$B,REF.,COLUMN(ARTICLES!B:B),FALSE)</f>
        <v>EMBOUTS 35x50 NORYL</v>
      </c>
      <c r="E34" s="68" t="s">
        <v>59</v>
      </c>
      <c r="F34" s="69"/>
      <c r="G34" s="70"/>
      <c r="H34" s="71" t="str">
        <f t="shared" si="22"/>
        <v>7016G</v>
      </c>
      <c r="I34" s="74">
        <f t="shared" ref="I34:O34" si="29">$12:$12*IF($5:$5=P04.,0,$68:$68)</f>
        <v>0</v>
      </c>
      <c r="J34" s="75">
        <f t="shared" si="29"/>
        <v>0</v>
      </c>
      <c r="K34" s="75">
        <f t="shared" si="29"/>
        <v>0</v>
      </c>
      <c r="L34" s="75">
        <f t="shared" si="29"/>
        <v>0</v>
      </c>
      <c r="M34" s="75">
        <f t="shared" si="29"/>
        <v>0</v>
      </c>
      <c r="N34" s="75">
        <f t="shared" si="29"/>
        <v>0</v>
      </c>
      <c r="O34" s="76">
        <f t="shared" si="29"/>
        <v>0</v>
      </c>
      <c r="P34" s="99">
        <v>6</v>
      </c>
      <c r="Q34" s="87">
        <f t="shared" si="21"/>
        <v>0</v>
      </c>
      <c r="R34" s="103"/>
      <c r="S34" s="118">
        <f>ROUND(VLOOKUP(B:B,REF.,COLUMN(ARTICLES!H:H),FALSE)*(1-P13.),2)</f>
        <v>13.57</v>
      </c>
      <c r="T34" s="117">
        <f t="shared" si="5"/>
        <v>0</v>
      </c>
      <c r="U34" s="28"/>
    </row>
    <row r="35" spans="1:22" s="208" customFormat="1" ht="24" customHeight="1" x14ac:dyDescent="0.25">
      <c r="A35" s="206"/>
      <c r="B35" s="66" t="str">
        <f t="shared" si="27"/>
        <v>22463N7016G06</v>
      </c>
      <c r="C35" s="78"/>
      <c r="D35" s="67" t="str">
        <f>VLOOKUP($B:$B,REF.,COLUMN(ARTICLES!B:B),FALSE)</f>
        <v>COLLERETTES 96x50 NORYL</v>
      </c>
      <c r="E35" s="68" t="s">
        <v>734</v>
      </c>
      <c r="F35" s="69"/>
      <c r="G35" s="70"/>
      <c r="H35" s="71" t="str">
        <f t="shared" si="22"/>
        <v>7016G</v>
      </c>
      <c r="I35" s="74">
        <f t="shared" ref="I35:O35" si="30">$12:$12*IF($5:$5=P04.,0,$65:$65+$67:$67)</f>
        <v>0</v>
      </c>
      <c r="J35" s="75">
        <f t="shared" si="30"/>
        <v>0</v>
      </c>
      <c r="K35" s="75">
        <f t="shared" si="30"/>
        <v>0</v>
      </c>
      <c r="L35" s="75">
        <f t="shared" si="30"/>
        <v>0</v>
      </c>
      <c r="M35" s="75">
        <f t="shared" si="30"/>
        <v>0</v>
      </c>
      <c r="N35" s="75">
        <f t="shared" si="30"/>
        <v>0</v>
      </c>
      <c r="O35" s="76">
        <f t="shared" si="30"/>
        <v>0</v>
      </c>
      <c r="P35" s="99">
        <v>6</v>
      </c>
      <c r="Q35" s="87">
        <f t="shared" si="21"/>
        <v>0</v>
      </c>
      <c r="R35" s="103"/>
      <c r="S35" s="118">
        <f>ROUND(VLOOKUP(B:B,REF.,COLUMN(ARTICLES!H:H),FALSE)*(1-P13.),2)</f>
        <v>26.73</v>
      </c>
      <c r="T35" s="117">
        <f t="shared" si="5"/>
        <v>0</v>
      </c>
      <c r="U35" s="207"/>
    </row>
    <row r="36" spans="1:22" s="208" customFormat="1" ht="24" customHeight="1" x14ac:dyDescent="0.25">
      <c r="A36" s="206"/>
      <c r="B36" s="66" t="str">
        <f t="shared" si="27"/>
        <v>22564B7016G06</v>
      </c>
      <c r="C36" s="66"/>
      <c r="D36" s="67" t="str">
        <f>VLOOKUP($B:$B,REF.,COLUMN(ARTICLES!B:B),FALSE)</f>
        <v>COLLERETTES 35x50 NORYL</v>
      </c>
      <c r="E36" s="68" t="s">
        <v>735</v>
      </c>
      <c r="F36" s="69"/>
      <c r="G36" s="70"/>
      <c r="H36" s="71" t="str">
        <f t="shared" si="22"/>
        <v>7016G</v>
      </c>
      <c r="I36" s="74">
        <f t="shared" ref="I36:O36" si="31">$12:$12*IF($5:$5=P04.,0,$68:$68)</f>
        <v>0</v>
      </c>
      <c r="J36" s="75">
        <f t="shared" si="31"/>
        <v>0</v>
      </c>
      <c r="K36" s="75">
        <f t="shared" si="31"/>
        <v>0</v>
      </c>
      <c r="L36" s="75">
        <f t="shared" si="31"/>
        <v>0</v>
      </c>
      <c r="M36" s="75">
        <f t="shared" si="31"/>
        <v>0</v>
      </c>
      <c r="N36" s="75">
        <f t="shared" si="31"/>
        <v>0</v>
      </c>
      <c r="O36" s="76">
        <f t="shared" si="31"/>
        <v>0</v>
      </c>
      <c r="P36" s="99">
        <v>6</v>
      </c>
      <c r="Q36" s="87">
        <f t="shared" si="21"/>
        <v>0</v>
      </c>
      <c r="R36" s="103"/>
      <c r="S36" s="118">
        <f>ROUND(VLOOKUP(B:B,REF.,COLUMN(ARTICLES!H:H),FALSE)*(1-P13.),2)</f>
        <v>16.07</v>
      </c>
      <c r="T36" s="117">
        <f t="shared" si="5"/>
        <v>0</v>
      </c>
      <c r="U36" s="207"/>
    </row>
    <row r="37" spans="1:22" s="208" customFormat="1" ht="24" customHeight="1" x14ac:dyDescent="0.25">
      <c r="A37" s="206"/>
      <c r="B37" s="66" t="str">
        <f t="shared" si="27"/>
        <v>22534T7016G02</v>
      </c>
      <c r="C37" s="78"/>
      <c r="D37" s="67" t="str">
        <f>VLOOKUP($B:$B,REF.,COLUMN(ARTICLES!B:B),FALSE)</f>
        <v>EMBOUT ROND 60 mm</v>
      </c>
      <c r="E37" s="68" t="s">
        <v>731</v>
      </c>
      <c r="F37" s="69"/>
      <c r="G37" s="70"/>
      <c r="H37" s="71" t="str">
        <f t="shared" ref="H37:H39" si="32">I$4</f>
        <v>7016G</v>
      </c>
      <c r="I37" s="74">
        <f t="shared" ref="I37:O37" si="33">$12:$12*IF($5:$5=P04.,0,$69:$69)</f>
        <v>0</v>
      </c>
      <c r="J37" s="75">
        <f t="shared" si="33"/>
        <v>0</v>
      </c>
      <c r="K37" s="75">
        <f t="shared" si="33"/>
        <v>0</v>
      </c>
      <c r="L37" s="75">
        <f t="shared" si="33"/>
        <v>0</v>
      </c>
      <c r="M37" s="75">
        <f t="shared" si="33"/>
        <v>0</v>
      </c>
      <c r="N37" s="75">
        <f t="shared" si="33"/>
        <v>0</v>
      </c>
      <c r="O37" s="76">
        <f t="shared" si="33"/>
        <v>0</v>
      </c>
      <c r="P37" s="99">
        <v>2</v>
      </c>
      <c r="Q37" s="87">
        <f t="shared" si="21"/>
        <v>0</v>
      </c>
      <c r="R37" s="103"/>
      <c r="S37" s="118">
        <f>ROUND(VLOOKUP(B:B,REF.,COLUMN(ARTICLES!H:H),FALSE)*(1-P13.),2)</f>
        <v>43.4</v>
      </c>
      <c r="T37" s="117">
        <f t="shared" si="5"/>
        <v>0</v>
      </c>
      <c r="U37" s="207"/>
    </row>
    <row r="38" spans="1:22" s="208" customFormat="1" ht="24" customHeight="1" x14ac:dyDescent="0.25">
      <c r="A38" s="206"/>
      <c r="B38" s="66" t="str">
        <f t="shared" si="27"/>
        <v>22535U7016G04</v>
      </c>
      <c r="C38" s="79"/>
      <c r="D38" s="67" t="str">
        <f>VLOOKUP($B:$B,REF.,COLUMN(ARTICLES!B:B),FALSE)</f>
        <v>EMBOUT 39x50 USINE</v>
      </c>
      <c r="E38" s="68" t="s">
        <v>732</v>
      </c>
      <c r="F38" s="69"/>
      <c r="G38" s="70"/>
      <c r="H38" s="71" t="str">
        <f t="shared" si="32"/>
        <v>7016G</v>
      </c>
      <c r="I38" s="74">
        <f t="shared" ref="I38:O38" si="34">$12:$12*IF($5:$5=P04.,0,2*$69:$69)</f>
        <v>0</v>
      </c>
      <c r="J38" s="75">
        <f t="shared" si="34"/>
        <v>0</v>
      </c>
      <c r="K38" s="75">
        <f t="shared" si="34"/>
        <v>0</v>
      </c>
      <c r="L38" s="75">
        <f t="shared" si="34"/>
        <v>0</v>
      </c>
      <c r="M38" s="75">
        <f t="shared" si="34"/>
        <v>0</v>
      </c>
      <c r="N38" s="75">
        <f t="shared" si="34"/>
        <v>0</v>
      </c>
      <c r="O38" s="76">
        <f t="shared" si="34"/>
        <v>0</v>
      </c>
      <c r="P38" s="99">
        <v>4</v>
      </c>
      <c r="Q38" s="87">
        <f t="shared" si="21"/>
        <v>0</v>
      </c>
      <c r="R38" s="103"/>
      <c r="S38" s="118">
        <f>ROUND(VLOOKUP(B:B,REF.,COLUMN(ARTICLES!H:H),FALSE)*(1-P13.),2)</f>
        <v>17.940000000000001</v>
      </c>
      <c r="T38" s="117">
        <f t="shared" si="5"/>
        <v>0</v>
      </c>
      <c r="U38" s="207"/>
    </row>
    <row r="39" spans="1:22" s="208" customFormat="1" ht="24" customHeight="1" x14ac:dyDescent="0.25">
      <c r="A39" s="206"/>
      <c r="B39" s="66" t="str">
        <f t="shared" si="27"/>
        <v>22536V7016G02</v>
      </c>
      <c r="C39" s="66"/>
      <c r="D39" s="67" t="str">
        <f>VLOOKUP($B:$B,REF.,COLUMN(ARTICLES!B:B),FALSE)</f>
        <v>COLLERETTE BASSE POTEAU ROND</v>
      </c>
      <c r="E39" s="68" t="s">
        <v>733</v>
      </c>
      <c r="F39" s="69"/>
      <c r="G39" s="70"/>
      <c r="H39" s="71" t="str">
        <f t="shared" si="32"/>
        <v>7016G</v>
      </c>
      <c r="I39" s="74">
        <f t="shared" ref="I39:O39" si="35">$12:$12*IF($5:$5=P04.,0,$69:$69)</f>
        <v>0</v>
      </c>
      <c r="J39" s="75">
        <f t="shared" si="35"/>
        <v>0</v>
      </c>
      <c r="K39" s="75">
        <f t="shared" si="35"/>
        <v>0</v>
      </c>
      <c r="L39" s="75">
        <f t="shared" si="35"/>
        <v>0</v>
      </c>
      <c r="M39" s="75">
        <f t="shared" si="35"/>
        <v>0</v>
      </c>
      <c r="N39" s="75">
        <f t="shared" si="35"/>
        <v>0</v>
      </c>
      <c r="O39" s="76">
        <f t="shared" si="35"/>
        <v>0</v>
      </c>
      <c r="P39" s="99">
        <v>2</v>
      </c>
      <c r="Q39" s="87">
        <f t="shared" si="21"/>
        <v>0</v>
      </c>
      <c r="R39" s="103"/>
      <c r="S39" s="118">
        <f>ROUND(VLOOKUP(B:B,REF.,COLUMN(ARTICLES!H:H),FALSE)*(1-P13.),2)</f>
        <v>104.98</v>
      </c>
      <c r="T39" s="117">
        <f t="shared" si="5"/>
        <v>0</v>
      </c>
      <c r="U39" s="207"/>
    </row>
    <row r="40" spans="1:22" ht="24" customHeight="1" x14ac:dyDescent="0.25">
      <c r="A40" s="21"/>
      <c r="B40" s="66" t="str">
        <f t="shared" si="27"/>
        <v>21127U18</v>
      </c>
      <c r="C40" s="78"/>
      <c r="D40" s="67" t="str">
        <f>VLOOKUP($B:$B,REF.,COLUMN(ARTICLES!B:B),FALSE)</f>
        <v>PLAQUE DE SOUBASSEMENT BETON 250 mm</v>
      </c>
      <c r="E40" s="68" t="s">
        <v>660</v>
      </c>
      <c r="F40" s="69"/>
      <c r="G40" s="70"/>
      <c r="H40" s="71"/>
      <c r="I40" s="74">
        <f t="shared" ref="I40:O40" si="36">$12:$12*IF($5:$5=P04.,0,IF(6:6="OUI",71:71,0))</f>
        <v>0</v>
      </c>
      <c r="J40" s="75">
        <f t="shared" si="36"/>
        <v>0</v>
      </c>
      <c r="K40" s="75">
        <f t="shared" si="36"/>
        <v>0</v>
      </c>
      <c r="L40" s="75">
        <f t="shared" si="36"/>
        <v>0</v>
      </c>
      <c r="M40" s="75">
        <f t="shared" si="36"/>
        <v>0</v>
      </c>
      <c r="N40" s="75">
        <f t="shared" si="36"/>
        <v>0</v>
      </c>
      <c r="O40" s="76">
        <f t="shared" si="36"/>
        <v>0</v>
      </c>
      <c r="P40" s="99">
        <v>18</v>
      </c>
      <c r="Q40" s="87">
        <f t="shared" si="21"/>
        <v>0</v>
      </c>
      <c r="R40" s="103"/>
      <c r="S40" s="118">
        <f>ROUND(VLOOKUP(B:B,REF.,COLUMN(ARTICLES!H:H),FALSE)*(1-P13.),2)</f>
        <v>811.73</v>
      </c>
      <c r="T40" s="117">
        <f t="shared" si="5"/>
        <v>0</v>
      </c>
      <c r="U40" s="28"/>
    </row>
    <row r="41" spans="1:22" ht="24" customHeight="1" x14ac:dyDescent="0.25">
      <c r="A41" s="21"/>
      <c r="B41" s="66" t="str">
        <f t="shared" si="27"/>
        <v>20274Z02</v>
      </c>
      <c r="C41" s="77"/>
      <c r="D41" s="67" t="str">
        <f>VLOOKUP($B:$B,REF.,COLUMN(ARTICLES!B:B),FALSE)</f>
        <v>PLATINES DE FIXATION TUBULAIRE L=300 mm</v>
      </c>
      <c r="E41" s="68" t="s">
        <v>142</v>
      </c>
      <c r="F41" s="69"/>
      <c r="G41" s="70"/>
      <c r="H41" s="71"/>
      <c r="I41" s="74">
        <f t="shared" ref="I41:O41" si="37">$12:$12*IF($5:$5=P04.,0,IF(AND($11:$11="PLATINE",$7:$7&gt;=300,$7:$7&lt;=800),$74:$74,0))</f>
        <v>0</v>
      </c>
      <c r="J41" s="75">
        <f t="shared" si="37"/>
        <v>0</v>
      </c>
      <c r="K41" s="75">
        <f t="shared" si="37"/>
        <v>0</v>
      </c>
      <c r="L41" s="75">
        <f t="shared" si="37"/>
        <v>0</v>
      </c>
      <c r="M41" s="75">
        <f t="shared" si="37"/>
        <v>0</v>
      </c>
      <c r="N41" s="75">
        <f t="shared" si="37"/>
        <v>0</v>
      </c>
      <c r="O41" s="76">
        <f t="shared" si="37"/>
        <v>0</v>
      </c>
      <c r="P41" s="99">
        <v>2</v>
      </c>
      <c r="Q41" s="87">
        <f t="shared" si="21"/>
        <v>0</v>
      </c>
      <c r="R41" s="103"/>
      <c r="S41" s="118">
        <f>ROUND(VLOOKUP(B:B,REF.,COLUMN(ARTICLES!H:H),FALSE)*(1-P13.),2)</f>
        <v>26.52</v>
      </c>
      <c r="T41" s="117">
        <f t="shared" si="5"/>
        <v>0</v>
      </c>
      <c r="U41" s="28"/>
    </row>
    <row r="42" spans="1:22" ht="24" customHeight="1" x14ac:dyDescent="0.25">
      <c r="A42" s="21"/>
      <c r="B42" s="66" t="str">
        <f t="shared" si="27"/>
        <v>20275A02</v>
      </c>
      <c r="C42" s="77"/>
      <c r="D42" s="67" t="str">
        <f>VLOOKUP($B:$B,REF.,COLUMN(ARTICLES!B:B),FALSE)</f>
        <v>PLATINES DE FIXATION TUBULAIRE L=600 mm</v>
      </c>
      <c r="E42" s="68" t="s">
        <v>143</v>
      </c>
      <c r="F42" s="69"/>
      <c r="G42" s="70"/>
      <c r="H42" s="71"/>
      <c r="I42" s="74">
        <f t="shared" ref="I42:O42" si="38">$12:$12*IF($5:$5=P04.,0,IF(AND($11:$11="PLATINE",$7:$7&gt;800,$7:$7&lt;=1200),$74:$74,0))</f>
        <v>0</v>
      </c>
      <c r="J42" s="75">
        <f t="shared" si="38"/>
        <v>0</v>
      </c>
      <c r="K42" s="75">
        <f t="shared" si="38"/>
        <v>0</v>
      </c>
      <c r="L42" s="75">
        <f t="shared" si="38"/>
        <v>0</v>
      </c>
      <c r="M42" s="75">
        <f t="shared" si="38"/>
        <v>0</v>
      </c>
      <c r="N42" s="75">
        <f t="shared" si="38"/>
        <v>0</v>
      </c>
      <c r="O42" s="76">
        <f t="shared" si="38"/>
        <v>0</v>
      </c>
      <c r="P42" s="99">
        <v>2</v>
      </c>
      <c r="Q42" s="87">
        <f t="shared" si="21"/>
        <v>0</v>
      </c>
      <c r="R42" s="103"/>
      <c r="S42" s="118">
        <f>ROUND(VLOOKUP(B:B,REF.,COLUMN(ARTICLES!H:H),FALSE)*(1-P13.),2)</f>
        <v>37.340000000000003</v>
      </c>
      <c r="T42" s="117">
        <f t="shared" si="5"/>
        <v>0</v>
      </c>
      <c r="U42" s="28"/>
      <c r="V42" s="166"/>
    </row>
    <row r="43" spans="1:22" ht="24" customHeight="1" x14ac:dyDescent="0.25">
      <c r="A43" s="21"/>
      <c r="B43" s="66" t="str">
        <f t="shared" si="27"/>
        <v>19644K02</v>
      </c>
      <c r="C43" s="77"/>
      <c r="D43" s="67" t="str">
        <f>VLOOKUP($B:$B,REF.,COLUMN(ARTICLES!B:B),FALSE)</f>
        <v>EMBASES 2 TROUS TUBULAIRE L=600 mm A VISSER</v>
      </c>
      <c r="E43" s="68" t="s">
        <v>70</v>
      </c>
      <c r="F43" s="69"/>
      <c r="G43" s="70"/>
      <c r="H43" s="71"/>
      <c r="I43" s="74">
        <f t="shared" ref="I43:O43" si="39">$12:$12*IF($5:$5=P04.,0,IF(AND($11:$11="PLATINE",$7:$7&gt;1200,$7:$7&lt;=1500),$74:$74,0))</f>
        <v>0</v>
      </c>
      <c r="J43" s="75">
        <f t="shared" si="39"/>
        <v>0</v>
      </c>
      <c r="K43" s="75">
        <f t="shared" si="39"/>
        <v>0</v>
      </c>
      <c r="L43" s="75">
        <f t="shared" si="39"/>
        <v>0</v>
      </c>
      <c r="M43" s="75">
        <f t="shared" si="39"/>
        <v>0</v>
      </c>
      <c r="N43" s="75">
        <f t="shared" si="39"/>
        <v>0</v>
      </c>
      <c r="O43" s="76">
        <f t="shared" si="39"/>
        <v>0</v>
      </c>
      <c r="P43" s="99">
        <v>2</v>
      </c>
      <c r="Q43" s="87">
        <f t="shared" si="21"/>
        <v>0</v>
      </c>
      <c r="R43" s="103"/>
      <c r="S43" s="118">
        <f>ROUND(VLOOKUP(B:B,REF.,COLUMN(ARTICLES!H:H),FALSE)*(1-P13.),2)</f>
        <v>66.13</v>
      </c>
      <c r="T43" s="117">
        <f t="shared" si="5"/>
        <v>0</v>
      </c>
      <c r="U43" s="28"/>
    </row>
    <row r="44" spans="1:22" ht="24" customHeight="1" x14ac:dyDescent="0.25">
      <c r="A44" s="21"/>
      <c r="B44" s="66" t="str">
        <f t="shared" si="27"/>
        <v>7177B03</v>
      </c>
      <c r="C44" s="77"/>
      <c r="D44" s="67" t="str">
        <f>VLOOKUP($B:$B,REF.,COLUMN(ARTICLES!B:B),FALSE)</f>
        <v>EMBASES 2 TROUS TUBULAIRE L=1500 mm A VISSER</v>
      </c>
      <c r="E44" s="68" t="s">
        <v>919</v>
      </c>
      <c r="F44" s="69"/>
      <c r="G44" s="70"/>
      <c r="H44" s="71"/>
      <c r="I44" s="74">
        <f t="shared" ref="I44:O44" si="40">$12:$12*IF($5:$5=P04.,0,IF(AND($11:$11="PLATINE",$7:$7&gt;1500,$7:$7&lt;=2000),$74:$74,0))</f>
        <v>0</v>
      </c>
      <c r="J44" s="75">
        <f t="shared" si="40"/>
        <v>0</v>
      </c>
      <c r="K44" s="75">
        <f t="shared" si="40"/>
        <v>0</v>
      </c>
      <c r="L44" s="75">
        <f t="shared" si="40"/>
        <v>0</v>
      </c>
      <c r="M44" s="75">
        <f t="shared" si="40"/>
        <v>0</v>
      </c>
      <c r="N44" s="75">
        <f t="shared" si="40"/>
        <v>0</v>
      </c>
      <c r="O44" s="76">
        <f t="shared" si="40"/>
        <v>0</v>
      </c>
      <c r="P44" s="99">
        <v>3</v>
      </c>
      <c r="Q44" s="87">
        <f t="shared" si="21"/>
        <v>0</v>
      </c>
      <c r="R44" s="103"/>
      <c r="S44" s="118">
        <f>ROUND(VLOOKUP(B:B,REF.,COLUMN(ARTICLES!H:H),FALSE)*(1-P13.),2)</f>
        <v>144</v>
      </c>
      <c r="T44" s="117">
        <f t="shared" si="5"/>
        <v>0</v>
      </c>
      <c r="U44" s="28"/>
    </row>
    <row r="45" spans="1:22" ht="24" customHeight="1" x14ac:dyDescent="0.25">
      <c r="A45" s="21"/>
      <c r="B45" s="66" t="str">
        <f t="shared" si="27"/>
        <v>19523W02</v>
      </c>
      <c r="C45" s="77"/>
      <c r="D45" s="67" t="str">
        <f>VLOOKUP($B:$B,REF.,COLUMN(ARTICLES!B:B),FALSE)</f>
        <v>TUBES CARRES 40x40 L=450 mm A SCELLER</v>
      </c>
      <c r="E45" s="68" t="s">
        <v>140</v>
      </c>
      <c r="F45" s="69"/>
      <c r="G45" s="70"/>
      <c r="H45" s="71"/>
      <c r="I45" s="74">
        <f t="shared" ref="I45:O45" si="41">$12:$12*IF($5:$5=P04.,0,IF(AND($11:$11="POTELET",$7:$7&gt;=300,$7:$7&lt;=800),$74:$74,0))</f>
        <v>0</v>
      </c>
      <c r="J45" s="75">
        <f t="shared" si="41"/>
        <v>0</v>
      </c>
      <c r="K45" s="75">
        <f t="shared" si="41"/>
        <v>0</v>
      </c>
      <c r="L45" s="75">
        <f t="shared" si="41"/>
        <v>0</v>
      </c>
      <c r="M45" s="75">
        <f t="shared" si="41"/>
        <v>0</v>
      </c>
      <c r="N45" s="75">
        <f t="shared" si="41"/>
        <v>0</v>
      </c>
      <c r="O45" s="76">
        <f t="shared" si="41"/>
        <v>0</v>
      </c>
      <c r="P45" s="99">
        <v>2</v>
      </c>
      <c r="Q45" s="87">
        <f t="shared" si="21"/>
        <v>0</v>
      </c>
      <c r="R45" s="103"/>
      <c r="S45" s="118">
        <f>ROUND(VLOOKUP(B:B,REF.,COLUMN(ARTICLES!H:H),FALSE)*(1-P13.),2)</f>
        <v>27.55</v>
      </c>
      <c r="T45" s="117">
        <f t="shared" si="5"/>
        <v>0</v>
      </c>
      <c r="U45" s="28"/>
    </row>
    <row r="46" spans="1:22" ht="24" customHeight="1" x14ac:dyDescent="0.25">
      <c r="A46" s="21"/>
      <c r="B46" s="66" t="str">
        <f t="shared" si="27"/>
        <v>19524X02</v>
      </c>
      <c r="C46" s="77"/>
      <c r="D46" s="67" t="str">
        <f>VLOOKUP($B:$B,REF.,COLUMN(ARTICLES!B:B),FALSE)</f>
        <v>TUBES CARRES 40x40 L=750 mm A SCELLER</v>
      </c>
      <c r="E46" s="68" t="s">
        <v>141</v>
      </c>
      <c r="F46" s="69"/>
      <c r="G46" s="70"/>
      <c r="H46" s="71"/>
      <c r="I46" s="74">
        <f t="shared" ref="I46:O46" si="42">$12:$12*IF($5:$5=P04.,0,IF(AND($11:$11="POTELET",$7:$7&gt;800,$7:$7&lt;=1200),$74:$74,0))</f>
        <v>0</v>
      </c>
      <c r="J46" s="75">
        <f t="shared" si="42"/>
        <v>0</v>
      </c>
      <c r="K46" s="75">
        <f t="shared" si="42"/>
        <v>0</v>
      </c>
      <c r="L46" s="75">
        <f t="shared" si="42"/>
        <v>0</v>
      </c>
      <c r="M46" s="75">
        <f t="shared" si="42"/>
        <v>0</v>
      </c>
      <c r="N46" s="75">
        <f t="shared" si="42"/>
        <v>0</v>
      </c>
      <c r="O46" s="76">
        <f t="shared" si="42"/>
        <v>0</v>
      </c>
      <c r="P46" s="99">
        <v>2</v>
      </c>
      <c r="Q46" s="87">
        <f t="shared" si="21"/>
        <v>0</v>
      </c>
      <c r="R46" s="103"/>
      <c r="S46" s="118">
        <f>ROUND(VLOOKUP(B:B,REF.,COLUMN(ARTICLES!H:H),FALSE)*(1-P13.),2)</f>
        <v>38.47</v>
      </c>
      <c r="T46" s="117">
        <f t="shared" si="5"/>
        <v>0</v>
      </c>
      <c r="U46" s="28"/>
    </row>
    <row r="47" spans="1:22" ht="24" customHeight="1" x14ac:dyDescent="0.25">
      <c r="A47" s="21"/>
      <c r="B47" s="66" t="str">
        <f t="shared" si="27"/>
        <v>0418E02</v>
      </c>
      <c r="C47" s="77"/>
      <c r="D47" s="67" t="str">
        <f>VLOOKUP($B:$B,REF.,COLUMN(ARTICLES!B:B),FALSE)</f>
        <v>TUBES CARRES 40x40 L=1500 mm A SCELLER</v>
      </c>
      <c r="E47" s="68" t="s">
        <v>682</v>
      </c>
      <c r="F47" s="69"/>
      <c r="G47" s="70"/>
      <c r="H47" s="71"/>
      <c r="I47" s="74">
        <f t="shared" ref="I47:O47" si="43">$12:$12*IF($5:$5=P04.,0,IF(AND($11:$11="POTELET",$7:$7&gt;1200,$7:$7&lt;=2000),$74:$74,0))</f>
        <v>0</v>
      </c>
      <c r="J47" s="75">
        <f t="shared" si="43"/>
        <v>0</v>
      </c>
      <c r="K47" s="75">
        <f t="shared" si="43"/>
        <v>0</v>
      </c>
      <c r="L47" s="75">
        <f t="shared" si="43"/>
        <v>0</v>
      </c>
      <c r="M47" s="75">
        <f t="shared" si="43"/>
        <v>0</v>
      </c>
      <c r="N47" s="75">
        <f t="shared" si="43"/>
        <v>0</v>
      </c>
      <c r="O47" s="76">
        <f t="shared" si="43"/>
        <v>0</v>
      </c>
      <c r="P47" s="99">
        <v>2</v>
      </c>
      <c r="Q47" s="87">
        <f t="shared" si="21"/>
        <v>0</v>
      </c>
      <c r="R47" s="103"/>
      <c r="S47" s="118">
        <f>ROUND(VLOOKUP(B:B,REF.,COLUMN(ARTICLES!H:H),FALSE)*(1-P13.),2)</f>
        <v>44.3</v>
      </c>
      <c r="T47" s="117">
        <f t="shared" si="5"/>
        <v>0</v>
      </c>
      <c r="U47" s="28"/>
    </row>
    <row r="48" spans="1:22" ht="24" customHeight="1" x14ac:dyDescent="0.25">
      <c r="A48" s="21"/>
      <c r="B48" s="66" t="str">
        <f>E:E</f>
        <v>21252M</v>
      </c>
      <c r="C48" s="77"/>
      <c r="D48" s="67" t="str">
        <f>VLOOKUP($B:$B,REF.,COLUMN(ARTICLES!B:B),FALSE)</f>
        <v>PALETTE 800X780X2000</v>
      </c>
      <c r="E48" s="68" t="s">
        <v>694</v>
      </c>
      <c r="F48" s="69"/>
      <c r="G48" s="70"/>
      <c r="H48" s="71"/>
      <c r="I48" s="74"/>
      <c r="J48" s="75"/>
      <c r="K48" s="75"/>
      <c r="L48" s="75">
        <f t="shared" ref="L48:O49" si="44">ROUND(SUM(L14:L24)/15,0)</f>
        <v>0</v>
      </c>
      <c r="M48" s="75">
        <f t="shared" si="44"/>
        <v>0</v>
      </c>
      <c r="N48" s="75">
        <f t="shared" si="44"/>
        <v>0</v>
      </c>
      <c r="O48" s="76">
        <f t="shared" si="44"/>
        <v>0</v>
      </c>
      <c r="P48" s="99"/>
      <c r="Q48" s="87">
        <f>INT((SUM(Q15:Q25)+SUM(R15:R25))/15)</f>
        <v>0</v>
      </c>
      <c r="R48" s="103"/>
      <c r="S48" s="118">
        <f>ROUND(VLOOKUP(B:B,REF.,COLUMN(ARTICLES!H:H),FALSE)*(1-P13.),2)</f>
        <v>0</v>
      </c>
      <c r="T48" s="117">
        <f t="shared" si="5"/>
        <v>0</v>
      </c>
      <c r="U48" s="28"/>
    </row>
    <row r="49" spans="1:22" ht="24" customHeight="1" thickBot="1" x14ac:dyDescent="0.3">
      <c r="A49" s="21"/>
      <c r="B49" s="66" t="s">
        <v>41</v>
      </c>
      <c r="C49" s="77"/>
      <c r="D49" s="67" t="s">
        <v>698</v>
      </c>
      <c r="E49" s="68" t="s">
        <v>41</v>
      </c>
      <c r="F49" s="69"/>
      <c r="G49" s="70"/>
      <c r="H49" s="71"/>
      <c r="I49" s="74"/>
      <c r="J49" s="75"/>
      <c r="K49" s="75"/>
      <c r="L49" s="75">
        <f t="shared" si="44"/>
        <v>0</v>
      </c>
      <c r="M49" s="75">
        <f t="shared" si="44"/>
        <v>0</v>
      </c>
      <c r="N49" s="75">
        <f t="shared" si="44"/>
        <v>0</v>
      </c>
      <c r="O49" s="76">
        <f t="shared" si="44"/>
        <v>0</v>
      </c>
      <c r="P49" s="99"/>
      <c r="Q49" s="87">
        <f>IF(ISNA(T49)=TRUE,0,IF(T49&gt;0,1,0))</f>
        <v>1</v>
      </c>
      <c r="R49" s="103"/>
      <c r="S49" s="118">
        <f>+IF(SUM(T15:T48)&lt;980,57,0)</f>
        <v>57</v>
      </c>
      <c r="T49" s="117">
        <f>S:S</f>
        <v>57</v>
      </c>
      <c r="U49" s="28"/>
    </row>
    <row r="50" spans="1:22" ht="24" customHeight="1" thickBot="1" x14ac:dyDescent="0.25">
      <c r="A50" s="21"/>
      <c r="B50" s="180" t="s">
        <v>104</v>
      </c>
      <c r="C50" s="173"/>
      <c r="D50" s="174"/>
      <c r="E50" s="175"/>
      <c r="F50" s="176"/>
      <c r="G50" s="176"/>
      <c r="H50" s="173"/>
      <c r="I50" s="177"/>
      <c r="J50" s="177"/>
      <c r="K50" s="177"/>
      <c r="L50" s="177"/>
      <c r="M50" s="177"/>
      <c r="N50" s="177"/>
      <c r="O50" s="177"/>
      <c r="P50" s="178"/>
      <c r="Q50" s="179"/>
      <c r="R50" s="179"/>
      <c r="S50" s="91" t="s">
        <v>652</v>
      </c>
      <c r="T50" s="195">
        <f>SUM(T15:T49)</f>
        <v>57</v>
      </c>
      <c r="U50" s="28"/>
      <c r="V50" s="166"/>
    </row>
    <row r="51" spans="1:22" s="23" customFormat="1" ht="24" customHeight="1" x14ac:dyDescent="0.25">
      <c r="A51" s="21"/>
      <c r="B51" s="92"/>
      <c r="C51" s="88"/>
      <c r="D51" s="89"/>
      <c r="E51" s="88"/>
      <c r="F51" s="90"/>
      <c r="G51" s="90"/>
      <c r="H51" s="88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0" t="s">
        <v>5</v>
      </c>
    </row>
    <row r="52" spans="1:22" ht="24" customHeight="1" x14ac:dyDescent="0.25">
      <c r="A52" s="21"/>
      <c r="B52" s="93"/>
      <c r="C52" s="94"/>
      <c r="D52" s="95"/>
      <c r="E52" s="94"/>
      <c r="F52" s="96"/>
      <c r="G52" s="96"/>
      <c r="H52" s="94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80" t="s">
        <v>5</v>
      </c>
    </row>
    <row r="53" spans="1:22" ht="24" customHeight="1" x14ac:dyDescent="0.25">
      <c r="A53" s="21"/>
      <c r="B53" s="93"/>
      <c r="C53" s="94"/>
      <c r="D53" s="95"/>
      <c r="E53" s="94"/>
      <c r="F53" s="96"/>
      <c r="G53" s="96"/>
      <c r="H53" s="94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80" t="s">
        <v>5</v>
      </c>
    </row>
    <row r="54" spans="1:22" ht="12" customHeight="1" x14ac:dyDescent="0.25">
      <c r="A54" s="81"/>
      <c r="B54" s="112" t="s">
        <v>916</v>
      </c>
      <c r="C54" s="100"/>
      <c r="D54" s="101"/>
      <c r="E54" s="100"/>
      <c r="F54" s="102"/>
      <c r="G54" s="102"/>
      <c r="H54" s="100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11" t="str">
        <f ca="1">CELL("nomfichier",T54)</f>
        <v>X:\R1 - Technique\10_PRODUITS\10_Grand Public\10_Developpement\A_Projets\C_0314_2023_Clotures Standard ECO\Technique\Feuille de Mesure\[PRE 22 08 30 01 maj 250301 - Feuille de mesure Cloture en kit.xlsx]FEUILLE DE MESURE</v>
      </c>
      <c r="U54" s="82"/>
    </row>
    <row r="56" spans="1:22" ht="24" hidden="1" customHeight="1" x14ac:dyDescent="0.25">
      <c r="D56" s="160" t="s">
        <v>116</v>
      </c>
      <c r="E56" s="161"/>
      <c r="F56" s="162"/>
      <c r="G56" s="162"/>
      <c r="H56" s="163"/>
      <c r="I56" s="164"/>
      <c r="J56" s="77"/>
      <c r="K56" s="77"/>
      <c r="L56" s="77"/>
      <c r="M56" s="77"/>
      <c r="N56" s="77"/>
      <c r="O56" s="77"/>
    </row>
    <row r="57" spans="1:22" ht="24" hidden="1" customHeight="1" x14ac:dyDescent="0.25">
      <c r="D57" s="160" t="s">
        <v>1</v>
      </c>
      <c r="E57" s="161"/>
      <c r="F57" s="162"/>
      <c r="G57" s="162"/>
      <c r="H57" s="163"/>
      <c r="I57" s="77">
        <v>100</v>
      </c>
      <c r="J57" s="77">
        <v>100</v>
      </c>
      <c r="K57" s="77">
        <v>100</v>
      </c>
      <c r="L57" s="77">
        <v>100</v>
      </c>
      <c r="M57" s="77">
        <v>100</v>
      </c>
      <c r="N57" s="77">
        <v>100</v>
      </c>
      <c r="O57" s="77">
        <v>100</v>
      </c>
    </row>
    <row r="58" spans="1:22" ht="24" hidden="1" customHeight="1" x14ac:dyDescent="0.25">
      <c r="D58" s="160" t="s">
        <v>2</v>
      </c>
      <c r="E58" s="161"/>
      <c r="F58" s="162"/>
      <c r="G58" s="162"/>
      <c r="H58" s="163"/>
      <c r="I58" s="77">
        <v>130</v>
      </c>
      <c r="J58" s="77">
        <v>130</v>
      </c>
      <c r="K58" s="77">
        <v>130</v>
      </c>
      <c r="L58" s="77">
        <v>130</v>
      </c>
      <c r="M58" s="77">
        <v>130</v>
      </c>
      <c r="N58" s="77">
        <v>130</v>
      </c>
      <c r="O58" s="77">
        <v>130</v>
      </c>
    </row>
    <row r="59" spans="1:22" ht="24" hidden="1" customHeight="1" x14ac:dyDescent="0.25">
      <c r="D59" s="160" t="s">
        <v>3</v>
      </c>
      <c r="E59" s="161"/>
      <c r="F59" s="162"/>
      <c r="G59" s="162"/>
      <c r="H59" s="163"/>
      <c r="I59" s="77">
        <v>150</v>
      </c>
      <c r="J59" s="77">
        <v>150</v>
      </c>
      <c r="K59" s="77">
        <v>150</v>
      </c>
      <c r="L59" s="77">
        <v>150</v>
      </c>
      <c r="M59" s="77">
        <v>150</v>
      </c>
      <c r="N59" s="77">
        <v>150</v>
      </c>
      <c r="O59" s="77">
        <v>150</v>
      </c>
    </row>
    <row r="60" spans="1:22" ht="24" hidden="1" customHeight="1" x14ac:dyDescent="0.25">
      <c r="D60" s="160" t="s">
        <v>12</v>
      </c>
      <c r="E60" s="161"/>
      <c r="F60" s="162"/>
      <c r="G60" s="162"/>
      <c r="H60" s="163"/>
      <c r="I60" s="77">
        <f>VLOOKUP(5:5,NOM.,COLUMN(NOM!$B:$B),FALSE)</f>
        <v>0</v>
      </c>
      <c r="J60" s="77">
        <f>VLOOKUP(5:5,NOM.,COLUMN(NOM!$B:$B),FALSE)</f>
        <v>0</v>
      </c>
      <c r="K60" s="77">
        <f>VLOOKUP(5:5,NOM.,COLUMN(NOM!$B:$B),FALSE)</f>
        <v>0</v>
      </c>
      <c r="L60" s="77">
        <f>VLOOKUP(5:5,NOM.,COLUMN(NOM!$B:$B),FALSE)</f>
        <v>0</v>
      </c>
      <c r="M60" s="77">
        <f>VLOOKUP(5:5,NOM.,COLUMN(NOM!$B:$B),FALSE)</f>
        <v>0</v>
      </c>
      <c r="N60" s="77">
        <f>VLOOKUP(5:5,NOM.,COLUMN(NOM!$B:$B),FALSE)</f>
        <v>0</v>
      </c>
      <c r="O60" s="77">
        <f>VLOOKUP(5:5,NOM.,COLUMN(NOM!$B:$B),FALSE)</f>
        <v>0</v>
      </c>
    </row>
    <row r="61" spans="1:22" ht="24" hidden="1" customHeight="1" x14ac:dyDescent="0.25">
      <c r="D61" s="160" t="s">
        <v>11</v>
      </c>
      <c r="E61" s="161"/>
      <c r="F61" s="162"/>
      <c r="G61" s="162"/>
      <c r="H61" s="163"/>
      <c r="I61" s="77" t="e">
        <f>VLOOKUP(CONCATENATE(TEXT(I7,"0000"),"-",I5,"-",I6),HR.MOD,COLUMN(MODELES!$E:$E),FALSE)</f>
        <v>#N/A</v>
      </c>
      <c r="J61" s="77" t="e">
        <f>VLOOKUP(CONCATENATE(TEXT(J7,"0000"),"-",J5,"-",J6),HR.MOD,COLUMN(MODELES!$E:$E),FALSE)</f>
        <v>#N/A</v>
      </c>
      <c r="K61" s="77" t="e">
        <f>VLOOKUP(CONCATENATE(TEXT(K7,"0000"),"-",K5,"-",K6),HR.MOD,COLUMN(MODELES!$E:$E),FALSE)</f>
        <v>#N/A</v>
      </c>
      <c r="L61" s="77" t="e">
        <f>VLOOKUP(CONCATENATE(TEXT(L7,"0000"),"-",L5,"-",L6),HR.MOD,COLUMN(MODELES!$E:$E),FALSE)</f>
        <v>#N/A</v>
      </c>
      <c r="M61" s="77" t="e">
        <f>VLOOKUP(CONCATENATE(TEXT(M7,"0000"),"-",M5,"-",M6),HR.MOD,COLUMN(MODELES!$E:$E),FALSE)</f>
        <v>#N/A</v>
      </c>
      <c r="N61" s="77" t="e">
        <f>VLOOKUP(CONCATENATE(TEXT(N7,"0000"),"-",N5,"-",N6),HR.MOD,COLUMN(MODELES!$E:$E),FALSE)</f>
        <v>#N/A</v>
      </c>
      <c r="O61" s="77" t="e">
        <f>VLOOKUP(CONCATENATE(TEXT(O7,"0000"),"-",O5,"-",O6),HR.MOD,COLUMN(MODELES!$E:$E),FALSE)</f>
        <v>#N/A</v>
      </c>
    </row>
    <row r="62" spans="1:22" ht="24" hidden="1" customHeight="1" x14ac:dyDescent="0.25">
      <c r="D62" s="160" t="s">
        <v>68</v>
      </c>
      <c r="E62" s="161"/>
      <c r="F62" s="162"/>
      <c r="G62" s="162"/>
      <c r="H62" s="163"/>
      <c r="I62" s="77">
        <f>VLOOKUP(5:5,NOM.,COLUMN(NOM!$C:$C),FALSE)</f>
        <v>0</v>
      </c>
      <c r="J62" s="77">
        <f>VLOOKUP(5:5,NOM.,COLUMN(NOM!$C:$C),FALSE)</f>
        <v>0</v>
      </c>
      <c r="K62" s="77">
        <f>VLOOKUP(5:5,NOM.,COLUMN(NOM!$C:$C),FALSE)</f>
        <v>0</v>
      </c>
      <c r="L62" s="77">
        <f>VLOOKUP(5:5,NOM.,COLUMN(NOM!$C:$C),FALSE)</f>
        <v>0</v>
      </c>
      <c r="M62" s="77">
        <f>VLOOKUP(5:5,NOM.,COLUMN(NOM!$C:$C),FALSE)</f>
        <v>0</v>
      </c>
      <c r="N62" s="77">
        <f>VLOOKUP(5:5,NOM.,COLUMN(NOM!$C:$C),FALSE)</f>
        <v>0</v>
      </c>
      <c r="O62" s="77">
        <f>VLOOKUP(5:5,NOM.,COLUMN(NOM!$C:$C),FALSE)</f>
        <v>0</v>
      </c>
    </row>
    <row r="63" spans="1:22" ht="24" hidden="1" customHeight="1" x14ac:dyDescent="0.25">
      <c r="D63" s="160" t="s">
        <v>7</v>
      </c>
      <c r="E63" s="161"/>
      <c r="F63" s="162"/>
      <c r="G63" s="162"/>
      <c r="H63" s="163"/>
      <c r="I63" s="77">
        <f>VLOOKUP(9:9,POT.,COLUMN(POTEAUX!$B:$B),FALSE)</f>
        <v>0</v>
      </c>
      <c r="J63" s="77">
        <f>VLOOKUP(9:9,POT.,COLUMN(POTEAUX!$B:$B),FALSE)</f>
        <v>0</v>
      </c>
      <c r="K63" s="77">
        <f>VLOOKUP(9:9,POT.,COLUMN(POTEAUX!$B:$B),FALSE)</f>
        <v>0</v>
      </c>
      <c r="L63" s="77">
        <f>VLOOKUP(9:9,POT.,COLUMN(POTEAUX!$B:$B),FALSE)</f>
        <v>0</v>
      </c>
      <c r="M63" s="77">
        <f>VLOOKUP(9:9,POT.,COLUMN(POTEAUX!$B:$B),FALSE)</f>
        <v>0</v>
      </c>
      <c r="N63" s="77">
        <f>VLOOKUP(9:9,POT.,COLUMN(POTEAUX!$B:$B),FALSE)</f>
        <v>0</v>
      </c>
      <c r="O63" s="77">
        <f>VLOOKUP(9:9,POT.,COLUMN(POTEAUX!$B:$B),FALSE)</f>
        <v>0</v>
      </c>
    </row>
    <row r="64" spans="1:22" ht="24" hidden="1" customHeight="1" x14ac:dyDescent="0.25">
      <c r="D64" s="160" t="s">
        <v>18</v>
      </c>
      <c r="E64" s="161"/>
      <c r="F64" s="162"/>
      <c r="G64" s="162"/>
      <c r="H64" s="163"/>
      <c r="I64" s="77">
        <f>VLOOKUP(10:10,POT.,COLUMN(POTEAUX!$B:$B),FALSE)</f>
        <v>0</v>
      </c>
      <c r="J64" s="77">
        <f>VLOOKUP(10:10,POT.,COLUMN(POTEAUX!$B:$B),FALSE)</f>
        <v>0</v>
      </c>
      <c r="K64" s="77">
        <f>VLOOKUP(10:10,POT.,COLUMN(POTEAUX!$B:$B),FALSE)</f>
        <v>0</v>
      </c>
      <c r="L64" s="77">
        <f>VLOOKUP(10:10,POT.,COLUMN(POTEAUX!$B:$B),FALSE)</f>
        <v>0</v>
      </c>
      <c r="M64" s="77">
        <f>VLOOKUP(10:10,POT.,COLUMN(POTEAUX!$B:$B),FALSE)</f>
        <v>0</v>
      </c>
      <c r="N64" s="77">
        <f>VLOOKUP(10:10,POT.,COLUMN(POTEAUX!$B:$B),FALSE)</f>
        <v>0</v>
      </c>
      <c r="O64" s="77">
        <f>VLOOKUP(10:10,POT.,COLUMN(POTEAUX!$B:$B),FALSE)</f>
        <v>0</v>
      </c>
    </row>
    <row r="65" spans="4:15" ht="24" hidden="1" customHeight="1" x14ac:dyDescent="0.25">
      <c r="D65" s="160" t="s">
        <v>10</v>
      </c>
      <c r="E65" s="161"/>
      <c r="F65" s="162"/>
      <c r="G65" s="162"/>
      <c r="H65" s="163"/>
      <c r="I65" s="77" t="e">
        <f t="shared" ref="I65:O65" si="45">INT((8:8-0.5-63:63-64:64-62:62+2*P02.)/(P01.+62:62-2*P02.))+1</f>
        <v>#VALUE!</v>
      </c>
      <c r="J65" s="77" t="e">
        <f t="shared" si="45"/>
        <v>#VALUE!</v>
      </c>
      <c r="K65" s="77" t="e">
        <f t="shared" si="45"/>
        <v>#VALUE!</v>
      </c>
      <c r="L65" s="77" t="e">
        <f t="shared" si="45"/>
        <v>#VALUE!</v>
      </c>
      <c r="M65" s="77" t="e">
        <f t="shared" si="45"/>
        <v>#VALUE!</v>
      </c>
      <c r="N65" s="77" t="e">
        <f t="shared" si="45"/>
        <v>#VALUE!</v>
      </c>
      <c r="O65" s="77" t="e">
        <f t="shared" si="45"/>
        <v>#VALUE!</v>
      </c>
    </row>
    <row r="66" spans="4:15" ht="24" hidden="1" customHeight="1" x14ac:dyDescent="0.25">
      <c r="D66" s="160" t="s">
        <v>92</v>
      </c>
      <c r="E66" s="161"/>
      <c r="F66" s="162"/>
      <c r="G66" s="162"/>
      <c r="H66" s="163"/>
      <c r="I66" s="77" t="e">
        <f t="shared" ref="I66:O66" si="46">ROUND((8:8-63:63-64:64-65:65*P01.)/(65:65+1)+2*P02.,0)</f>
        <v>#VALUE!</v>
      </c>
      <c r="J66" s="77" t="e">
        <f t="shared" si="46"/>
        <v>#VALUE!</v>
      </c>
      <c r="K66" s="77" t="e">
        <f t="shared" si="46"/>
        <v>#VALUE!</v>
      </c>
      <c r="L66" s="77" t="e">
        <f t="shared" si="46"/>
        <v>#VALUE!</v>
      </c>
      <c r="M66" s="77" t="e">
        <f t="shared" si="46"/>
        <v>#VALUE!</v>
      </c>
      <c r="N66" s="77" t="e">
        <f t="shared" si="46"/>
        <v>#VALUE!</v>
      </c>
      <c r="O66" s="77" t="e">
        <f t="shared" si="46"/>
        <v>#VALUE!</v>
      </c>
    </row>
    <row r="67" spans="4:15" ht="24" hidden="1" customHeight="1" x14ac:dyDescent="0.25">
      <c r="D67" s="160" t="s">
        <v>74</v>
      </c>
      <c r="E67" s="161"/>
      <c r="F67" s="162"/>
      <c r="G67" s="162"/>
      <c r="H67" s="163"/>
      <c r="I67" s="77">
        <f>VLOOKUP(9:9,POT.,COLUMN(POTEAUX!$C:$C),FALSE)+VLOOKUP(10:10,POT.,COLUMN(POTEAUX!$C:$C),FALSE)</f>
        <v>0</v>
      </c>
      <c r="J67" s="77">
        <f>VLOOKUP(9:9,POT.,COLUMN(POTEAUX!$C:$C),FALSE)+VLOOKUP(10:10,POT.,COLUMN(POTEAUX!$C:$C),FALSE)</f>
        <v>0</v>
      </c>
      <c r="K67" s="77">
        <f>VLOOKUP(9:9,POT.,COLUMN(POTEAUX!$C:$C),FALSE)+VLOOKUP(10:10,POT.,COLUMN(POTEAUX!$C:$C),FALSE)</f>
        <v>0</v>
      </c>
      <c r="L67" s="77">
        <f>VLOOKUP(9:9,POT.,COLUMN(POTEAUX!$C:$C),FALSE)+VLOOKUP(10:10,POT.,COLUMN(POTEAUX!$C:$C),FALSE)</f>
        <v>0</v>
      </c>
      <c r="M67" s="77">
        <f>VLOOKUP(9:9,POT.,COLUMN(POTEAUX!$C:$C),FALSE)+VLOOKUP(10:10,POT.,COLUMN(POTEAUX!$C:$C),FALSE)</f>
        <v>0</v>
      </c>
      <c r="N67" s="77">
        <f>VLOOKUP(9:9,POT.,COLUMN(POTEAUX!$C:$C),FALSE)+VLOOKUP(10:10,POT.,COLUMN(POTEAUX!$C:$C),FALSE)</f>
        <v>0</v>
      </c>
      <c r="O67" s="77">
        <f>VLOOKUP(9:9,POT.,COLUMN(POTEAUX!$C:$C),FALSE)+VLOOKUP(10:10,POT.,COLUMN(POTEAUX!$C:$C),FALSE)</f>
        <v>0</v>
      </c>
    </row>
    <row r="68" spans="4:15" ht="24" hidden="1" customHeight="1" x14ac:dyDescent="0.25">
      <c r="D68" s="160" t="s">
        <v>73</v>
      </c>
      <c r="E68" s="161"/>
      <c r="F68" s="162"/>
      <c r="G68" s="162"/>
      <c r="H68" s="163"/>
      <c r="I68" s="77">
        <f>VLOOKUP(9:9,POT.,COLUMN(POTEAUX!$D:$D),FALSE)+VLOOKUP(10:10,POT.,COLUMN(POTEAUX!$D:$D),FALSE)</f>
        <v>0</v>
      </c>
      <c r="J68" s="77">
        <f>VLOOKUP(9:9,POT.,COLUMN(POTEAUX!$D:$D),FALSE)+VLOOKUP(10:10,POT.,COLUMN(POTEAUX!$D:$D),FALSE)</f>
        <v>0</v>
      </c>
      <c r="K68" s="77">
        <f>VLOOKUP(9:9,POT.,COLUMN(POTEAUX!$D:$D),FALSE)+VLOOKUP(10:10,POT.,COLUMN(POTEAUX!$D:$D),FALSE)</f>
        <v>0</v>
      </c>
      <c r="L68" s="77">
        <f>VLOOKUP(9:9,POT.,COLUMN(POTEAUX!$D:$D),FALSE)+VLOOKUP(10:10,POT.,COLUMN(POTEAUX!$D:$D),FALSE)</f>
        <v>0</v>
      </c>
      <c r="M68" s="77">
        <f>VLOOKUP(9:9,POT.,COLUMN(POTEAUX!$D:$D),FALSE)+VLOOKUP(10:10,POT.,COLUMN(POTEAUX!$D:$D),FALSE)</f>
        <v>0</v>
      </c>
      <c r="N68" s="77">
        <f>VLOOKUP(9:9,POT.,COLUMN(POTEAUX!$D:$D),FALSE)+VLOOKUP(10:10,POT.,COLUMN(POTEAUX!$D:$D),FALSE)</f>
        <v>0</v>
      </c>
      <c r="O68" s="77">
        <f>VLOOKUP(9:9,POT.,COLUMN(POTEAUX!$D:$D),FALSE)+VLOOKUP(10:10,POT.,COLUMN(POTEAUX!$D:$D),FALSE)</f>
        <v>0</v>
      </c>
    </row>
    <row r="69" spans="4:15" ht="24" hidden="1" customHeight="1" x14ac:dyDescent="0.25">
      <c r="D69" s="160" t="s">
        <v>913</v>
      </c>
      <c r="E69" s="161"/>
      <c r="F69" s="162"/>
      <c r="G69" s="162"/>
      <c r="H69" s="163"/>
      <c r="I69" s="77">
        <f>VLOOKUP(9:9,POT.,COLUMN(POTEAUX!$F:$F),FALSE)+VLOOKUP(10:10,POT.,COLUMN(POTEAUX!$F:$F),FALSE)</f>
        <v>0</v>
      </c>
      <c r="J69" s="77">
        <f>VLOOKUP(9:9,POT.,COLUMN(POTEAUX!$F:$F),FALSE)+VLOOKUP(10:10,POT.,COLUMN(POTEAUX!$F:$F),FALSE)</f>
        <v>0</v>
      </c>
      <c r="K69" s="77">
        <f>VLOOKUP(9:9,POT.,COLUMN(POTEAUX!$F:$F),FALSE)+VLOOKUP(10:10,POT.,COLUMN(POTEAUX!$F:$F),FALSE)</f>
        <v>0</v>
      </c>
      <c r="L69" s="77">
        <f>VLOOKUP(9:9,POT.,COLUMN(POTEAUX!$F:$F),FALSE)+VLOOKUP(10:10,POT.,COLUMN(POTEAUX!$F:$F),FALSE)</f>
        <v>0</v>
      </c>
      <c r="M69" s="77">
        <f>VLOOKUP(9:9,POT.,COLUMN(POTEAUX!$F:$F),FALSE)+VLOOKUP(10:10,POT.,COLUMN(POTEAUX!$F:$F),FALSE)</f>
        <v>0</v>
      </c>
      <c r="N69" s="77">
        <f>VLOOKUP(9:9,POT.,COLUMN(POTEAUX!$F:$F),FALSE)+VLOOKUP(10:10,POT.,COLUMN(POTEAUX!$F:$F),FALSE)</f>
        <v>0</v>
      </c>
      <c r="O69" s="77">
        <f>VLOOKUP(9:9,POT.,COLUMN(POTEAUX!$F:$F),FALSE)+VLOOKUP(10:10,POT.,COLUMN(POTEAUX!$F:$F),FALSE)</f>
        <v>0</v>
      </c>
    </row>
    <row r="70" spans="4:15" ht="24" hidden="1" customHeight="1" x14ac:dyDescent="0.25">
      <c r="D70" s="160" t="s">
        <v>76</v>
      </c>
      <c r="E70" s="161"/>
      <c r="F70" s="162"/>
      <c r="G70" s="162"/>
      <c r="H70" s="163"/>
      <c r="I70" s="77">
        <f>VLOOKUP(9:9,POT.,COLUMN(POTEAUX!$E:$E),FALSE)+VLOOKUP(10:10,POT.,COLUMN(POTEAUX!$E:$E),FALSE)</f>
        <v>0</v>
      </c>
      <c r="J70" s="77">
        <f>VLOOKUP(9:9,POT.,COLUMN(POTEAUX!$E:$E),FALSE)+VLOOKUP(10:10,POT.,COLUMN(POTEAUX!$E:$E),FALSE)</f>
        <v>0</v>
      </c>
      <c r="K70" s="77">
        <f>VLOOKUP(9:9,POT.,COLUMN(POTEAUX!$E:$E),FALSE)+VLOOKUP(10:10,POT.,COLUMN(POTEAUX!$E:$E),FALSE)</f>
        <v>0</v>
      </c>
      <c r="L70" s="77">
        <f>VLOOKUP(9:9,POT.,COLUMN(POTEAUX!$E:$E),FALSE)+VLOOKUP(10:10,POT.,COLUMN(POTEAUX!$E:$E),FALSE)</f>
        <v>0</v>
      </c>
      <c r="M70" s="77">
        <f>VLOOKUP(9:9,POT.,COLUMN(POTEAUX!$E:$E),FALSE)+VLOOKUP(10:10,POT.,COLUMN(POTEAUX!$E:$E),FALSE)</f>
        <v>0</v>
      </c>
      <c r="N70" s="77">
        <f>VLOOKUP(9:9,POT.,COLUMN(POTEAUX!$E:$E),FALSE)+VLOOKUP(10:10,POT.,COLUMN(POTEAUX!$E:$E),FALSE)</f>
        <v>0</v>
      </c>
      <c r="O70" s="77">
        <f>VLOOKUP(9:9,POT.,COLUMN(POTEAUX!$E:$E),FALSE)+VLOOKUP(10:10,POT.,COLUMN(POTEAUX!$E:$E),FALSE)</f>
        <v>0</v>
      </c>
    </row>
    <row r="71" spans="4:15" ht="24" hidden="1" customHeight="1" x14ac:dyDescent="0.25">
      <c r="D71" s="160" t="s">
        <v>6</v>
      </c>
      <c r="E71" s="161"/>
      <c r="F71" s="162"/>
      <c r="G71" s="162"/>
      <c r="H71" s="163"/>
      <c r="I71" s="77" t="e">
        <f t="shared" ref="I71:O71" si="47">65:65+1</f>
        <v>#VALUE!</v>
      </c>
      <c r="J71" s="77" t="e">
        <f t="shared" si="47"/>
        <v>#VALUE!</v>
      </c>
      <c r="K71" s="77" t="e">
        <f t="shared" si="47"/>
        <v>#VALUE!</v>
      </c>
      <c r="L71" s="77" t="e">
        <f t="shared" si="47"/>
        <v>#VALUE!</v>
      </c>
      <c r="M71" s="77" t="e">
        <f t="shared" si="47"/>
        <v>#VALUE!</v>
      </c>
      <c r="N71" s="77" t="e">
        <f t="shared" si="47"/>
        <v>#VALUE!</v>
      </c>
      <c r="O71" s="77" t="e">
        <f t="shared" si="47"/>
        <v>#VALUE!</v>
      </c>
    </row>
    <row r="72" spans="4:15" ht="24" hidden="1" customHeight="1" x14ac:dyDescent="0.25">
      <c r="D72" s="160" t="s">
        <v>643</v>
      </c>
      <c r="E72" s="161"/>
      <c r="F72" s="162"/>
      <c r="G72" s="162"/>
      <c r="H72" s="163"/>
      <c r="I72" s="77" t="e">
        <f t="shared" ref="I72:O72" si="48">INT(62:62/66:66)</f>
        <v>#VALUE!</v>
      </c>
      <c r="J72" s="77" t="e">
        <f t="shared" si="48"/>
        <v>#VALUE!</v>
      </c>
      <c r="K72" s="77" t="e">
        <f t="shared" si="48"/>
        <v>#VALUE!</v>
      </c>
      <c r="L72" s="77" t="e">
        <f t="shared" si="48"/>
        <v>#VALUE!</v>
      </c>
      <c r="M72" s="77" t="e">
        <f t="shared" si="48"/>
        <v>#VALUE!</v>
      </c>
      <c r="N72" s="77" t="e">
        <f t="shared" si="48"/>
        <v>#VALUE!</v>
      </c>
      <c r="O72" s="77" t="e">
        <f t="shared" si="48"/>
        <v>#VALUE!</v>
      </c>
    </row>
    <row r="73" spans="4:15" ht="24" hidden="1" customHeight="1" x14ac:dyDescent="0.25">
      <c r="D73" s="160" t="s">
        <v>17</v>
      </c>
      <c r="E73" s="161"/>
      <c r="F73" s="162"/>
      <c r="G73" s="162"/>
      <c r="H73" s="163"/>
      <c r="I73" s="77" t="e">
        <f t="shared" ref="I73:O73" si="49">INT(61:61*71:71/72:72-0.5)+1</f>
        <v>#N/A</v>
      </c>
      <c r="J73" s="77" t="e">
        <f t="shared" si="49"/>
        <v>#N/A</v>
      </c>
      <c r="K73" s="77" t="e">
        <f t="shared" si="49"/>
        <v>#N/A</v>
      </c>
      <c r="L73" s="77" t="e">
        <f t="shared" si="49"/>
        <v>#N/A</v>
      </c>
      <c r="M73" s="77" t="e">
        <f t="shared" si="49"/>
        <v>#N/A</v>
      </c>
      <c r="N73" s="77" t="e">
        <f t="shared" si="49"/>
        <v>#N/A</v>
      </c>
      <c r="O73" s="77" t="e">
        <f t="shared" si="49"/>
        <v>#N/A</v>
      </c>
    </row>
    <row r="74" spans="4:15" ht="24" hidden="1" customHeight="1" x14ac:dyDescent="0.25">
      <c r="D74" s="160" t="s">
        <v>914</v>
      </c>
      <c r="E74" s="161"/>
      <c r="F74" s="162"/>
      <c r="G74" s="162"/>
      <c r="H74" s="163"/>
      <c r="I74" s="77" t="e">
        <f>65:65+67:67+69:69</f>
        <v>#VALUE!</v>
      </c>
      <c r="J74" s="77" t="e">
        <f t="shared" ref="J74:O74" si="50">65:65+67:67+69:69</f>
        <v>#VALUE!</v>
      </c>
      <c r="K74" s="77" t="e">
        <f t="shared" si="50"/>
        <v>#VALUE!</v>
      </c>
      <c r="L74" s="77" t="e">
        <f t="shared" si="50"/>
        <v>#VALUE!</v>
      </c>
      <c r="M74" s="77" t="e">
        <f t="shared" si="50"/>
        <v>#VALUE!</v>
      </c>
      <c r="N74" s="77" t="e">
        <f t="shared" si="50"/>
        <v>#VALUE!</v>
      </c>
      <c r="O74" s="77" t="e">
        <f t="shared" si="50"/>
        <v>#VALUE!</v>
      </c>
    </row>
    <row r="75" spans="4:15" ht="24" hidden="1" customHeight="1" x14ac:dyDescent="0.25">
      <c r="D75" s="160" t="s">
        <v>112</v>
      </c>
      <c r="E75" s="161"/>
      <c r="F75" s="162"/>
      <c r="G75" s="162"/>
      <c r="H75" s="163"/>
      <c r="I75" s="77" t="e">
        <f>7:7+VLOOKUP(11:11,TDF.,COLUMN(FIXATIONS!$B:$B),FALSE)*IF(7:7&lt;=800,200,IF(7:7&gt;800,400,0))</f>
        <v>#VALUE!</v>
      </c>
      <c r="J75" s="77" t="e">
        <f>7:7+VLOOKUP(11:11,TDF.,COLUMN(FIXATIONS!$B:$B),FALSE)*IF(7:7&lt;=800,200,IF(7:7&gt;800,400,0))</f>
        <v>#VALUE!</v>
      </c>
      <c r="K75" s="77" t="e">
        <f>7:7+VLOOKUP(11:11,TDF.,COLUMN(FIXATIONS!$B:$B),FALSE)*IF(7:7&lt;=800,200,IF(7:7&gt;800,400,0))</f>
        <v>#VALUE!</v>
      </c>
      <c r="L75" s="77" t="e">
        <f>7:7+VLOOKUP(11:11,TDF.,COLUMN(FIXATIONS!$B:$B),FALSE)*IF(7:7&lt;=800,200,IF(7:7&gt;800,400,0))</f>
        <v>#VALUE!</v>
      </c>
      <c r="M75" s="77" t="e">
        <f>7:7+VLOOKUP(11:11,TDF.,COLUMN(FIXATIONS!$B:$B),FALSE)*IF(7:7&lt;=800,200,IF(7:7&gt;800,400,0))</f>
        <v>#VALUE!</v>
      </c>
      <c r="N75" s="77" t="e">
        <f>7:7+VLOOKUP(11:11,TDF.,COLUMN(FIXATIONS!$B:$B),FALSE)*IF(7:7&lt;=800,200,IF(7:7&gt;800,400,0))</f>
        <v>#VALUE!</v>
      </c>
      <c r="O75" s="77" t="e">
        <f>7:7+VLOOKUP(11:11,TDF.,COLUMN(FIXATIONS!$B:$B),FALSE)*IF(7:7&lt;=800,200,IF(7:7&gt;800,400,0))</f>
        <v>#VALUE!</v>
      </c>
    </row>
    <row r="76" spans="4:15" ht="24" hidden="1" customHeight="1" x14ac:dyDescent="0.25">
      <c r="D76" s="160" t="s">
        <v>111</v>
      </c>
      <c r="E76" s="161"/>
      <c r="F76" s="162"/>
      <c r="G76" s="162"/>
      <c r="H76" s="163"/>
      <c r="I76" s="77" t="str">
        <f t="shared" ref="I76:O76" si="51">7:7</f>
        <v>-</v>
      </c>
      <c r="J76" s="77" t="str">
        <f t="shared" si="51"/>
        <v>-</v>
      </c>
      <c r="K76" s="77" t="str">
        <f t="shared" si="51"/>
        <v>-</v>
      </c>
      <c r="L76" s="77" t="str">
        <f t="shared" si="51"/>
        <v>-</v>
      </c>
      <c r="M76" s="77" t="str">
        <f t="shared" si="51"/>
        <v>-</v>
      </c>
      <c r="N76" s="77" t="str">
        <f t="shared" si="51"/>
        <v>-</v>
      </c>
      <c r="O76" s="77" t="str">
        <f t="shared" si="51"/>
        <v>-</v>
      </c>
    </row>
    <row r="77" spans="4:15" ht="24" hidden="1" customHeight="1" x14ac:dyDescent="0.25">
      <c r="D77" s="160" t="s">
        <v>105</v>
      </c>
      <c r="E77" s="161"/>
      <c r="F77" s="162"/>
      <c r="G77" s="162"/>
      <c r="H77" s="163"/>
      <c r="I77" s="77">
        <f t="shared" ref="I77:O77" si="52">P22.</f>
        <v>2400</v>
      </c>
      <c r="J77" s="77">
        <f t="shared" si="52"/>
        <v>2400</v>
      </c>
      <c r="K77" s="77">
        <f t="shared" si="52"/>
        <v>2400</v>
      </c>
      <c r="L77" s="77">
        <f t="shared" si="52"/>
        <v>2400</v>
      </c>
      <c r="M77" s="77">
        <f t="shared" si="52"/>
        <v>2400</v>
      </c>
      <c r="N77" s="77">
        <f t="shared" si="52"/>
        <v>2400</v>
      </c>
      <c r="O77" s="77">
        <f t="shared" si="52"/>
        <v>2400</v>
      </c>
    </row>
    <row r="78" spans="4:15" ht="24" hidden="1" customHeight="1" x14ac:dyDescent="0.25">
      <c r="D78" s="160" t="s">
        <v>107</v>
      </c>
      <c r="E78" s="161"/>
      <c r="F78" s="162"/>
      <c r="G78" s="162"/>
      <c r="H78" s="163"/>
      <c r="I78" s="77" t="e">
        <f t="shared" ref="I78:O78" si="53">INT(1200/75:75)</f>
        <v>#VALUE!</v>
      </c>
      <c r="J78" s="77" t="e">
        <f t="shared" si="53"/>
        <v>#VALUE!</v>
      </c>
      <c r="K78" s="77" t="e">
        <f t="shared" si="53"/>
        <v>#VALUE!</v>
      </c>
      <c r="L78" s="77" t="e">
        <f t="shared" si="53"/>
        <v>#VALUE!</v>
      </c>
      <c r="M78" s="77" t="e">
        <f t="shared" si="53"/>
        <v>#VALUE!</v>
      </c>
      <c r="N78" s="77" t="e">
        <f t="shared" si="53"/>
        <v>#VALUE!</v>
      </c>
      <c r="O78" s="77" t="e">
        <f t="shared" si="53"/>
        <v>#VALUE!</v>
      </c>
    </row>
    <row r="79" spans="4:15" ht="24" hidden="1" customHeight="1" x14ac:dyDescent="0.25">
      <c r="D79" s="160" t="s">
        <v>108</v>
      </c>
      <c r="E79" s="161"/>
      <c r="F79" s="162"/>
      <c r="G79" s="162"/>
      <c r="H79" s="163"/>
      <c r="I79" s="164"/>
      <c r="J79" s="77"/>
      <c r="K79" s="77"/>
      <c r="L79" s="77"/>
      <c r="M79" s="77"/>
      <c r="N79" s="77"/>
      <c r="O79" s="77"/>
    </row>
    <row r="80" spans="4:15" ht="24" hidden="1" customHeight="1" x14ac:dyDescent="0.25">
      <c r="D80" s="160" t="s">
        <v>109</v>
      </c>
      <c r="E80" s="161"/>
      <c r="F80" s="162"/>
      <c r="G80" s="162"/>
      <c r="H80" s="163"/>
      <c r="I80" s="164"/>
      <c r="J80" s="77"/>
      <c r="K80" s="77"/>
      <c r="L80" s="77"/>
      <c r="M80" s="77"/>
      <c r="N80" s="77"/>
      <c r="O80" s="77"/>
    </row>
    <row r="81" spans="4:15" ht="24" hidden="1" customHeight="1" x14ac:dyDescent="0.25">
      <c r="D81" s="160" t="s">
        <v>110</v>
      </c>
      <c r="E81" s="161"/>
      <c r="F81" s="162"/>
      <c r="G81" s="162"/>
      <c r="H81" s="163"/>
      <c r="I81" s="164"/>
      <c r="J81" s="77"/>
      <c r="K81" s="77"/>
      <c r="L81" s="77"/>
      <c r="M81" s="77"/>
      <c r="N81" s="77"/>
      <c r="O81" s="77"/>
    </row>
    <row r="82" spans="4:15" ht="24" hidden="1" customHeight="1" x14ac:dyDescent="0.25">
      <c r="D82" s="160"/>
      <c r="E82" s="161"/>
      <c r="F82" s="162"/>
      <c r="G82" s="162"/>
      <c r="H82" s="163"/>
      <c r="I82" s="77" t="str">
        <f t="shared" ref="I82:O82" si="54">IF(ISNA(61:61)=TRUE,"N","O")</f>
        <v>N</v>
      </c>
      <c r="J82" s="77" t="str">
        <f t="shared" si="54"/>
        <v>N</v>
      </c>
      <c r="K82" s="77" t="str">
        <f t="shared" si="54"/>
        <v>N</v>
      </c>
      <c r="L82" s="77" t="str">
        <f t="shared" si="54"/>
        <v>N</v>
      </c>
      <c r="M82" s="77" t="str">
        <f t="shared" si="54"/>
        <v>N</v>
      </c>
      <c r="N82" s="77" t="str">
        <f t="shared" si="54"/>
        <v>N</v>
      </c>
      <c r="O82" s="77" t="str">
        <f t="shared" si="54"/>
        <v>N</v>
      </c>
    </row>
  </sheetData>
  <sheetProtection algorithmName="SHA-512" hashValue="XDNw1m9kq+xTwuY40/eg2WyQlhfTohj8wcHCo699aNi2LmhjaiMzpdOXEkmQ+k+SxTllDdBWQODzrMIBnx4XrA==" saltValue="5vBQEdlm4zUOet+xeTDhcw==" spinCount="100000" sheet="1" objects="1" scenarios="1"/>
  <mergeCells count="9">
    <mergeCell ref="E11:F11"/>
    <mergeCell ref="B10:C10"/>
    <mergeCell ref="Q2:T2"/>
    <mergeCell ref="V2:AH2"/>
    <mergeCell ref="P6:Q7"/>
    <mergeCell ref="B6:C6"/>
    <mergeCell ref="B7:C7"/>
    <mergeCell ref="B8:C8"/>
    <mergeCell ref="B9:C9"/>
  </mergeCells>
  <conditionalFormatting sqref="E11">
    <cfRule type="cellIs" dxfId="13" priority="10" stopIfTrue="1" operator="equal">
      <formula>"COMMANDE"</formula>
    </cfRule>
  </conditionalFormatting>
  <conditionalFormatting sqref="T11">
    <cfRule type="cellIs" dxfId="12" priority="9" operator="greaterThan">
      <formula>0.42</formula>
    </cfRule>
  </conditionalFormatting>
  <conditionalFormatting sqref="R15:R43 R45:R47">
    <cfRule type="cellIs" dxfId="11" priority="8" operator="lessThan">
      <formula>-$Q15</formula>
    </cfRule>
  </conditionalFormatting>
  <conditionalFormatting sqref="R44">
    <cfRule type="cellIs" dxfId="10" priority="5" operator="lessThan">
      <formula>-$Q44</formula>
    </cfRule>
  </conditionalFormatting>
  <conditionalFormatting sqref="I7:O7">
    <cfRule type="expression" dxfId="0" priority="1">
      <formula>I$80="N"</formula>
    </cfRule>
  </conditionalFormatting>
  <dataValidations count="19">
    <dataValidation type="list" allowBlank="1" showInputMessage="1" showErrorMessage="1" sqref="I5:O5">
      <formula1>MODELES</formula1>
    </dataValidation>
    <dataValidation type="list" allowBlank="1" showInputMessage="1" showErrorMessage="1" sqref="I9:O10">
      <formula1>POT.0</formula1>
    </dataValidation>
    <dataValidation type="list" allowBlank="1" showInputMessage="1" showErrorMessage="1" sqref="O11">
      <formula1>POT.G</formula1>
    </dataValidation>
    <dataValidation type="list" allowBlank="1" showInputMessage="1" showErrorMessage="1" sqref="J7">
      <formula1>HR.2</formula1>
    </dataValidation>
    <dataValidation type="list" allowBlank="1" showInputMessage="1" showErrorMessage="1" sqref="I4">
      <formula1>COL.0</formula1>
    </dataValidation>
    <dataValidation type="list" allowBlank="1" showInputMessage="1" showErrorMessage="1" sqref="K7">
      <formula1>HR.3</formula1>
    </dataValidation>
    <dataValidation type="list" allowBlank="1" showInputMessage="1" showErrorMessage="1" sqref="L7">
      <formula1>HR.4</formula1>
    </dataValidation>
    <dataValidation type="list" allowBlank="1" showInputMessage="1" showErrorMessage="1" sqref="M7">
      <formula1>HR.5</formula1>
    </dataValidation>
    <dataValidation type="list" allowBlank="1" showInputMessage="1" showErrorMessage="1" sqref="N7">
      <formula1>HR.6</formula1>
    </dataValidation>
    <dataValidation type="list" allowBlank="1" showInputMessage="1" showErrorMessage="1" sqref="O7">
      <formula1>HR.7</formula1>
    </dataValidation>
    <dataValidation type="list" allowBlank="1" showInputMessage="1" showErrorMessage="1" sqref="I6:O6">
      <formula1>OON.</formula1>
    </dataValidation>
    <dataValidation type="list" allowBlank="1" showInputMessage="1" showErrorMessage="1" sqref="E11">
      <formula1>TYP.</formula1>
    </dataValidation>
    <dataValidation type="list" allowBlank="1" showInputMessage="1" showErrorMessage="1" sqref="J11">
      <formula1>POT.B</formula1>
    </dataValidation>
    <dataValidation type="list" allowBlank="1" showInputMessage="1" showErrorMessage="1" sqref="K11">
      <formula1>POT.C</formula1>
    </dataValidation>
    <dataValidation type="list" allowBlank="1" showInputMessage="1" showErrorMessage="1" sqref="L11">
      <formula1>POT.D</formula1>
    </dataValidation>
    <dataValidation type="list" allowBlank="1" showInputMessage="1" showErrorMessage="1" sqref="M11">
      <formula1>POT.E</formula1>
    </dataValidation>
    <dataValidation type="list" allowBlank="1" showInputMessage="1" showErrorMessage="1" sqref="N11">
      <formula1>POT.F</formula1>
    </dataValidation>
    <dataValidation type="list" allowBlank="1" showInputMessage="1" showErrorMessage="1" sqref="I11">
      <formula1>POT.A</formula1>
    </dataValidation>
    <dataValidation type="list" allowBlank="1" showInputMessage="1" showErrorMessage="1" sqref="I7">
      <formula1>HR.1</formula1>
    </dataValidation>
  </dataValidations>
  <printOptions horizontalCentered="1" verticalCentered="1"/>
  <pageMargins left="0" right="0" top="0" bottom="0" header="0.31496062992125984" footer="0.31496062992125984"/>
  <pageSetup paperSize="9" scale="4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5:C10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15.42578125" bestFit="1" customWidth="1"/>
  </cols>
  <sheetData>
    <row r="5" spans="1:3" ht="45.75" thickBot="1" x14ac:dyDescent="0.3">
      <c r="A5" s="6" t="s">
        <v>4</v>
      </c>
      <c r="B5" s="6" t="s">
        <v>16</v>
      </c>
      <c r="C5" s="7" t="s">
        <v>63</v>
      </c>
    </row>
    <row r="6" spans="1:3" x14ac:dyDescent="0.25">
      <c r="A6" s="3" t="str">
        <f>P04.</f>
        <v>-</v>
      </c>
    </row>
    <row r="7" spans="1:3" x14ac:dyDescent="0.25">
      <c r="A7" s="4" t="s">
        <v>637</v>
      </c>
      <c r="B7">
        <v>100</v>
      </c>
      <c r="C7">
        <f>P11.</f>
        <v>1920</v>
      </c>
    </row>
    <row r="8" spans="1:3" x14ac:dyDescent="0.25">
      <c r="A8" s="4" t="s">
        <v>638</v>
      </c>
      <c r="B8">
        <v>130</v>
      </c>
      <c r="C8">
        <f>P11.</f>
        <v>1920</v>
      </c>
    </row>
    <row r="9" spans="1:3" x14ac:dyDescent="0.25">
      <c r="A9" s="4" t="s">
        <v>639</v>
      </c>
      <c r="B9">
        <v>150</v>
      </c>
      <c r="C9">
        <f>P11.</f>
        <v>1920</v>
      </c>
    </row>
    <row r="10" spans="1:3" ht="15.75" thickBot="1" x14ac:dyDescent="0.3">
      <c r="A10" s="5" t="str">
        <f>P05.</f>
        <v>-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B2:D14"/>
  <sheetViews>
    <sheetView showGridLines="0" workbookViewId="0">
      <selection activeCell="B15" sqref="B15"/>
    </sheetView>
  </sheetViews>
  <sheetFormatPr baseColWidth="10" defaultRowHeight="15" x14ac:dyDescent="0.25"/>
  <cols>
    <col min="3" max="3" width="9.28515625" customWidth="1"/>
  </cols>
  <sheetData>
    <row r="2" spans="2:4" x14ac:dyDescent="0.25">
      <c r="B2" s="12" t="s">
        <v>126</v>
      </c>
      <c r="C2" s="12">
        <v>6020</v>
      </c>
      <c r="D2" t="s">
        <v>127</v>
      </c>
    </row>
    <row r="3" spans="2:4" x14ac:dyDescent="0.25">
      <c r="B3" s="12" t="s">
        <v>128</v>
      </c>
      <c r="C3" s="12">
        <v>94.5</v>
      </c>
      <c r="D3" t="s">
        <v>129</v>
      </c>
    </row>
    <row r="4" spans="2:4" x14ac:dyDescent="0.25">
      <c r="B4" s="12" t="s">
        <v>130</v>
      </c>
      <c r="C4" s="12">
        <v>94.5</v>
      </c>
      <c r="D4" t="s">
        <v>131</v>
      </c>
    </row>
    <row r="5" spans="2:4" x14ac:dyDescent="0.25">
      <c r="B5" s="12" t="s">
        <v>132</v>
      </c>
      <c r="C5" s="12">
        <v>2</v>
      </c>
      <c r="D5" t="s">
        <v>133</v>
      </c>
    </row>
    <row r="6" spans="2:4" x14ac:dyDescent="0.25">
      <c r="B6" s="12" t="s">
        <v>66</v>
      </c>
      <c r="C6" s="12">
        <v>94.5</v>
      </c>
      <c r="D6" t="s">
        <v>134</v>
      </c>
    </row>
    <row r="7" spans="2:4" x14ac:dyDescent="0.25">
      <c r="B7" s="12" t="s">
        <v>135</v>
      </c>
      <c r="C7" s="12">
        <v>1920</v>
      </c>
      <c r="D7" t="s">
        <v>136</v>
      </c>
    </row>
    <row r="8" spans="2:4" x14ac:dyDescent="0.25">
      <c r="B8" s="12" t="s">
        <v>67</v>
      </c>
      <c r="C8" s="12">
        <v>19.75</v>
      </c>
      <c r="D8" t="s">
        <v>137</v>
      </c>
    </row>
    <row r="12" spans="2:4" x14ac:dyDescent="0.25">
      <c r="B12" t="s">
        <v>126</v>
      </c>
      <c r="C12" s="12">
        <f>C3+C4+C5*C6+(C5+1)*(C7-2*C8)</f>
        <v>6019.5</v>
      </c>
      <c r="D12" t="s">
        <v>64</v>
      </c>
    </row>
    <row r="13" spans="2:4" x14ac:dyDescent="0.25">
      <c r="B13" t="s">
        <v>132</v>
      </c>
      <c r="C13" s="172">
        <f>(C2-C3-C4-C7+2*C8)/(C6+C7-2*C8)</f>
        <v>2.0002531645569621</v>
      </c>
      <c r="D13" t="s">
        <v>65</v>
      </c>
    </row>
    <row r="14" spans="2:4" x14ac:dyDescent="0.25">
      <c r="B14" t="s">
        <v>135</v>
      </c>
      <c r="C14" s="172">
        <f>(C2-C3-C4-C5*C6)/(C5+1)+2*C8</f>
        <v>1920.1666666666667</v>
      </c>
      <c r="D14" t="s">
        <v>93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J8"/>
  <sheetViews>
    <sheetView showGridLines="0" workbookViewId="0">
      <selection activeCell="B15" sqref="B15"/>
    </sheetView>
  </sheetViews>
  <sheetFormatPr baseColWidth="10" defaultRowHeight="15" x14ac:dyDescent="0.25"/>
  <cols>
    <col min="1" max="1" width="12.7109375" bestFit="1" customWidth="1"/>
  </cols>
  <sheetData>
    <row r="1" spans="1:10" x14ac:dyDescent="0.25">
      <c r="C1" s="143"/>
      <c r="D1" s="143" t="s">
        <v>23</v>
      </c>
      <c r="E1" s="143" t="s">
        <v>24</v>
      </c>
      <c r="F1" s="143" t="s">
        <v>25</v>
      </c>
      <c r="G1" s="143" t="s">
        <v>36</v>
      </c>
      <c r="H1" s="143" t="s">
        <v>37</v>
      </c>
      <c r="I1" s="143" t="s">
        <v>38</v>
      </c>
      <c r="J1" s="143" t="s">
        <v>39</v>
      </c>
    </row>
    <row r="3" spans="1:10" ht="15.75" thickBot="1" x14ac:dyDescent="0.3"/>
    <row r="4" spans="1:10" x14ac:dyDescent="0.25">
      <c r="A4" s="3" t="str">
        <f>P04.</f>
        <v>-</v>
      </c>
      <c r="D4" s="3" t="str">
        <f t="shared" ref="D4:J4" si="0">P04.</f>
        <v>-</v>
      </c>
      <c r="E4" s="3" t="str">
        <f t="shared" si="0"/>
        <v>-</v>
      </c>
      <c r="F4" s="3" t="str">
        <f t="shared" si="0"/>
        <v>-</v>
      </c>
      <c r="G4" s="3" t="str">
        <f t="shared" si="0"/>
        <v>-</v>
      </c>
      <c r="H4" s="3" t="str">
        <f t="shared" si="0"/>
        <v>-</v>
      </c>
      <c r="I4" s="3" t="str">
        <f t="shared" si="0"/>
        <v>-</v>
      </c>
      <c r="J4" s="3" t="str">
        <f t="shared" si="0"/>
        <v>-</v>
      </c>
    </row>
    <row r="5" spans="1:10" x14ac:dyDescent="0.25">
      <c r="A5" s="4" t="s">
        <v>19</v>
      </c>
      <c r="B5">
        <v>0</v>
      </c>
      <c r="D5" s="4" t="s">
        <v>19</v>
      </c>
      <c r="E5" s="4" t="s">
        <v>19</v>
      </c>
      <c r="F5" s="4" t="s">
        <v>19</v>
      </c>
      <c r="G5" s="4" t="s">
        <v>19</v>
      </c>
      <c r="H5" s="4" t="s">
        <v>19</v>
      </c>
      <c r="I5" s="4" t="s">
        <v>19</v>
      </c>
      <c r="J5" s="4" t="s">
        <v>19</v>
      </c>
    </row>
    <row r="6" spans="1:10" x14ac:dyDescent="0.25">
      <c r="A6" s="4" t="s">
        <v>20</v>
      </c>
      <c r="B6">
        <v>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</row>
    <row r="7" spans="1:10" x14ac:dyDescent="0.25">
      <c r="A7" s="4" t="s">
        <v>21</v>
      </c>
      <c r="B7">
        <v>1</v>
      </c>
      <c r="D7" s="4" t="str">
        <f>IF(OR('FEUILLE DE MESURE'!I9="ORIEN- TABLE",'FEUILLE DE MESURE'!I10="ORIEN- TABLE"),"-","SCELLEMENT")</f>
        <v>SCELLEMENT</v>
      </c>
      <c r="E7" s="4" t="str">
        <f>IF(OR('FEUILLE DE MESURE'!J9="ORIEN- TABLE",'FEUILLE DE MESURE'!J10="ORIEN- TABLE"),"-","SCELLEMENT")</f>
        <v>SCELLEMENT</v>
      </c>
      <c r="F7" s="4" t="str">
        <f>IF(OR('FEUILLE DE MESURE'!K9="ORIEN- TABLE",'FEUILLE DE MESURE'!K10="ORIEN- TABLE"),"-","SCELLEMENT")</f>
        <v>SCELLEMENT</v>
      </c>
      <c r="G7" s="4" t="str">
        <f>IF(OR('FEUILLE DE MESURE'!L9="ORIEN- TABLE",'FEUILLE DE MESURE'!L10="ORIEN- TABLE"),"-","SCELLEMENT")</f>
        <v>SCELLEMENT</v>
      </c>
      <c r="H7" s="4" t="str">
        <f>IF(OR('FEUILLE DE MESURE'!M9="ORIEN- TABLE",'FEUILLE DE MESURE'!M10="ORIEN- TABLE"),"-","SCELLEMENT")</f>
        <v>SCELLEMENT</v>
      </c>
      <c r="I7" s="4" t="str">
        <f>IF(OR('FEUILLE DE MESURE'!N9="ORIEN- TABLE",'FEUILLE DE MESURE'!N10="ORIEN- TABLE"),"-","SCELLEMENT")</f>
        <v>SCELLEMENT</v>
      </c>
      <c r="J7" s="4" t="str">
        <f>IF(OR('FEUILLE DE MESURE'!O9="ORIEN- TABLE",'FEUILLE DE MESURE'!O10="ORIEN- TABLE"),"-","SCELLEMENT")</f>
        <v>SCELLEMENT</v>
      </c>
    </row>
    <row r="8" spans="1:10" ht="15.75" thickBot="1" x14ac:dyDescent="0.3">
      <c r="A8" s="5" t="s">
        <v>51</v>
      </c>
      <c r="D8" s="5" t="s">
        <v>51</v>
      </c>
      <c r="E8" s="5" t="s">
        <v>51</v>
      </c>
      <c r="F8" s="5" t="s">
        <v>51</v>
      </c>
      <c r="G8" s="5" t="s">
        <v>51</v>
      </c>
      <c r="H8" s="5" t="s">
        <v>51</v>
      </c>
      <c r="I8" s="5" t="s">
        <v>51</v>
      </c>
      <c r="J8" s="5" t="s">
        <v>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I637"/>
  <sheetViews>
    <sheetView showGridLines="0" workbookViewId="0">
      <pane ySplit="5" topLeftCell="A360" activePane="bottomLeft" state="frozen"/>
      <selection activeCell="B3" sqref="B3"/>
      <selection pane="bottomLeft" activeCell="B3" sqref="B3"/>
    </sheetView>
  </sheetViews>
  <sheetFormatPr baseColWidth="10" defaultColWidth="11.5703125" defaultRowHeight="14.25" x14ac:dyDescent="0.25"/>
  <cols>
    <col min="1" max="1" width="18.7109375" style="108" customWidth="1"/>
    <col min="2" max="2" width="52.85546875" style="109" customWidth="1"/>
    <col min="3" max="3" width="11.5703125" style="108"/>
    <col min="4" max="4" width="14.28515625" style="108" customWidth="1"/>
    <col min="5" max="6" width="11.5703125" style="108"/>
    <col min="7" max="7" width="19.140625" style="108" bestFit="1" customWidth="1"/>
    <col min="8" max="8" width="11.5703125" style="108" customWidth="1"/>
    <col min="9" max="9" width="5.5703125" style="108" customWidth="1"/>
    <col min="10" max="16384" width="11.5703125" style="108"/>
  </cols>
  <sheetData>
    <row r="1" spans="1:9" s="104" customFormat="1" x14ac:dyDescent="0.25">
      <c r="B1" s="105" t="s">
        <v>216</v>
      </c>
      <c r="C1" s="104" t="s">
        <v>217</v>
      </c>
      <c r="D1" s="104" t="s">
        <v>218</v>
      </c>
      <c r="E1" s="104" t="s">
        <v>57</v>
      </c>
      <c r="F1" s="104" t="s">
        <v>614</v>
      </c>
      <c r="G1" s="104" t="s">
        <v>612</v>
      </c>
    </row>
    <row r="2" spans="1:9" s="104" customFormat="1" x14ac:dyDescent="0.25">
      <c r="A2" s="106" t="s">
        <v>694</v>
      </c>
      <c r="B2" s="145" t="s">
        <v>695</v>
      </c>
      <c r="C2" s="146" t="s">
        <v>694</v>
      </c>
      <c r="D2" s="146" t="s">
        <v>41</v>
      </c>
      <c r="E2" s="146" t="s">
        <v>41</v>
      </c>
      <c r="F2" s="146" t="s">
        <v>41</v>
      </c>
      <c r="G2" s="147" t="s">
        <v>41</v>
      </c>
      <c r="H2" s="147">
        <v>0</v>
      </c>
      <c r="I2" s="106">
        <f>COUNTIF(A:A,A:A)</f>
        <v>1</v>
      </c>
    </row>
    <row r="3" spans="1:9" s="104" customFormat="1" x14ac:dyDescent="0.25">
      <c r="A3" s="78" t="s">
        <v>611</v>
      </c>
      <c r="B3" s="78" t="s">
        <v>23</v>
      </c>
      <c r="C3" s="78" t="s">
        <v>23</v>
      </c>
      <c r="D3" s="78" t="s">
        <v>23</v>
      </c>
      <c r="E3" s="78" t="s">
        <v>23</v>
      </c>
      <c r="F3" s="78" t="s">
        <v>23</v>
      </c>
      <c r="G3" s="78" t="s">
        <v>23</v>
      </c>
      <c r="H3" s="78" t="s">
        <v>23</v>
      </c>
      <c r="I3" s="78" t="s">
        <v>23</v>
      </c>
    </row>
    <row r="4" spans="1:9" s="104" customFormat="1" x14ac:dyDescent="0.25">
      <c r="A4" s="79"/>
      <c r="B4" s="145" t="s">
        <v>636</v>
      </c>
      <c r="C4" s="146" t="s">
        <v>636</v>
      </c>
      <c r="D4" s="146" t="s">
        <v>636</v>
      </c>
      <c r="E4" s="146" t="s">
        <v>636</v>
      </c>
      <c r="F4" s="146"/>
      <c r="G4" s="147" t="s">
        <v>636</v>
      </c>
      <c r="H4" s="147"/>
      <c r="I4" s="106"/>
    </row>
    <row r="5" spans="1:9" x14ac:dyDescent="0.25">
      <c r="A5" s="106" t="s">
        <v>55</v>
      </c>
      <c r="B5" s="107" t="s">
        <v>69</v>
      </c>
      <c r="C5" s="106" t="s">
        <v>144</v>
      </c>
      <c r="D5" s="106" t="s">
        <v>56</v>
      </c>
      <c r="E5" s="106" t="s">
        <v>57</v>
      </c>
      <c r="F5" s="106"/>
      <c r="G5" s="106"/>
      <c r="H5" s="106"/>
      <c r="I5" s="106"/>
    </row>
    <row r="6" spans="1:9" x14ac:dyDescent="0.25">
      <c r="A6" s="196" t="s">
        <v>237</v>
      </c>
      <c r="B6" s="197" t="s">
        <v>615</v>
      </c>
      <c r="C6" s="198" t="s">
        <v>122</v>
      </c>
      <c r="D6" s="200">
        <v>1200</v>
      </c>
      <c r="E6" s="201">
        <v>3</v>
      </c>
      <c r="F6" s="201" t="s">
        <v>183</v>
      </c>
      <c r="G6" s="199" t="s">
        <v>514</v>
      </c>
      <c r="H6" s="147">
        <f>VLOOKUP(G:G,RES.,COLUMN(REFERENCES!C:C),FALSE)</f>
        <v>115.38</v>
      </c>
      <c r="I6" s="106">
        <f t="shared" ref="I6:I69" si="0">COUNTIF(A:A,A:A)</f>
        <v>1</v>
      </c>
    </row>
    <row r="7" spans="1:9" x14ac:dyDescent="0.25">
      <c r="A7" s="202" t="s">
        <v>238</v>
      </c>
      <c r="B7" s="197" t="s">
        <v>615</v>
      </c>
      <c r="C7" s="203" t="s">
        <v>122</v>
      </c>
      <c r="D7" s="200">
        <v>1600</v>
      </c>
      <c r="E7" s="204">
        <v>3</v>
      </c>
      <c r="F7" s="201" t="s">
        <v>183</v>
      </c>
      <c r="G7" s="199" t="s">
        <v>515</v>
      </c>
      <c r="H7" s="147">
        <f>VLOOKUP(G:G,RES.,COLUMN(REFERENCES!C:C),FALSE)</f>
        <v>145.24</v>
      </c>
      <c r="I7" s="106">
        <f t="shared" si="0"/>
        <v>1</v>
      </c>
    </row>
    <row r="8" spans="1:9" x14ac:dyDescent="0.25">
      <c r="A8" s="202" t="s">
        <v>239</v>
      </c>
      <c r="B8" s="197" t="s">
        <v>615</v>
      </c>
      <c r="C8" s="203" t="s">
        <v>122</v>
      </c>
      <c r="D8" s="200">
        <v>2000</v>
      </c>
      <c r="E8" s="204">
        <v>3</v>
      </c>
      <c r="F8" s="201" t="s">
        <v>183</v>
      </c>
      <c r="G8" s="199" t="s">
        <v>516</v>
      </c>
      <c r="H8" s="147">
        <f>VLOOKUP(G:G,RES.,COLUMN(REFERENCES!C:C),FALSE)</f>
        <v>175.26</v>
      </c>
      <c r="I8" s="106">
        <f t="shared" si="0"/>
        <v>1</v>
      </c>
    </row>
    <row r="9" spans="1:9" x14ac:dyDescent="0.25">
      <c r="A9" s="202" t="s">
        <v>240</v>
      </c>
      <c r="B9" s="197" t="s">
        <v>615</v>
      </c>
      <c r="C9" s="203" t="s">
        <v>122</v>
      </c>
      <c r="D9" s="200">
        <v>2400</v>
      </c>
      <c r="E9" s="204">
        <v>3</v>
      </c>
      <c r="F9" s="201" t="s">
        <v>183</v>
      </c>
      <c r="G9" s="199" t="s">
        <v>517</v>
      </c>
      <c r="H9" s="147">
        <f>VLOOKUP(G:G,RES.,COLUMN(REFERENCES!C:C),FALSE)</f>
        <v>205.01</v>
      </c>
      <c r="I9" s="106">
        <f t="shared" si="0"/>
        <v>1</v>
      </c>
    </row>
    <row r="10" spans="1:9" x14ac:dyDescent="0.25">
      <c r="A10" s="202" t="s">
        <v>253</v>
      </c>
      <c r="B10" s="197" t="s">
        <v>615</v>
      </c>
      <c r="C10" s="203" t="s">
        <v>122</v>
      </c>
      <c r="D10" s="200">
        <v>1200</v>
      </c>
      <c r="E10" s="204">
        <v>3</v>
      </c>
      <c r="F10" s="201" t="s">
        <v>184</v>
      </c>
      <c r="G10" s="199" t="s">
        <v>530</v>
      </c>
      <c r="H10" s="147">
        <f>VLOOKUP(G:G,RES.,COLUMN(REFERENCES!C:C),FALSE)</f>
        <v>96.1</v>
      </c>
      <c r="I10" s="106">
        <f t="shared" si="0"/>
        <v>1</v>
      </c>
    </row>
    <row r="11" spans="1:9" x14ac:dyDescent="0.25">
      <c r="A11" s="202" t="s">
        <v>254</v>
      </c>
      <c r="B11" s="197" t="s">
        <v>615</v>
      </c>
      <c r="C11" s="203" t="s">
        <v>122</v>
      </c>
      <c r="D11" s="200">
        <v>1600</v>
      </c>
      <c r="E11" s="204">
        <v>3</v>
      </c>
      <c r="F11" s="201" t="s">
        <v>184</v>
      </c>
      <c r="G11" s="199" t="s">
        <v>531</v>
      </c>
      <c r="H11" s="147">
        <f>VLOOKUP(G:G,RES.,COLUMN(REFERENCES!C:C),FALSE)</f>
        <v>119.58</v>
      </c>
      <c r="I11" s="106">
        <f t="shared" si="0"/>
        <v>1</v>
      </c>
    </row>
    <row r="12" spans="1:9" x14ac:dyDescent="0.25">
      <c r="A12" s="202" t="s">
        <v>255</v>
      </c>
      <c r="B12" s="197" t="s">
        <v>615</v>
      </c>
      <c r="C12" s="203" t="s">
        <v>122</v>
      </c>
      <c r="D12" s="200">
        <v>2000</v>
      </c>
      <c r="E12" s="204">
        <v>3</v>
      </c>
      <c r="F12" s="201" t="s">
        <v>184</v>
      </c>
      <c r="G12" s="199" t="s">
        <v>532</v>
      </c>
      <c r="H12" s="147">
        <f>VLOOKUP(G:G,RES.,COLUMN(REFERENCES!C:C),FALSE)</f>
        <v>143.15</v>
      </c>
      <c r="I12" s="106">
        <f t="shared" si="0"/>
        <v>1</v>
      </c>
    </row>
    <row r="13" spans="1:9" x14ac:dyDescent="0.25">
      <c r="A13" s="202" t="s">
        <v>256</v>
      </c>
      <c r="B13" s="197" t="s">
        <v>615</v>
      </c>
      <c r="C13" s="203" t="s">
        <v>122</v>
      </c>
      <c r="D13" s="200">
        <v>2400</v>
      </c>
      <c r="E13" s="204">
        <v>3</v>
      </c>
      <c r="F13" s="201" t="s">
        <v>184</v>
      </c>
      <c r="G13" s="199" t="s">
        <v>533</v>
      </c>
      <c r="H13" s="147">
        <f>VLOOKUP(G:G,RES.,COLUMN(REFERENCES!C:C),FALSE)</f>
        <v>166.53</v>
      </c>
      <c r="I13" s="106">
        <f t="shared" si="0"/>
        <v>1</v>
      </c>
    </row>
    <row r="14" spans="1:9" x14ac:dyDescent="0.25">
      <c r="A14" s="202" t="s">
        <v>269</v>
      </c>
      <c r="B14" s="197" t="s">
        <v>615</v>
      </c>
      <c r="C14" s="203" t="s">
        <v>122</v>
      </c>
      <c r="D14" s="200">
        <v>1200</v>
      </c>
      <c r="E14" s="204">
        <v>3</v>
      </c>
      <c r="F14" s="201" t="s">
        <v>185</v>
      </c>
      <c r="G14" s="199" t="s">
        <v>514</v>
      </c>
      <c r="H14" s="147">
        <f>VLOOKUP(G:G,RES.,COLUMN(REFERENCES!C:C),FALSE)</f>
        <v>115.38</v>
      </c>
      <c r="I14" s="106">
        <f t="shared" si="0"/>
        <v>1</v>
      </c>
    </row>
    <row r="15" spans="1:9" x14ac:dyDescent="0.25">
      <c r="A15" s="202" t="s">
        <v>270</v>
      </c>
      <c r="B15" s="197" t="s">
        <v>615</v>
      </c>
      <c r="C15" s="203" t="s">
        <v>122</v>
      </c>
      <c r="D15" s="200">
        <v>1600</v>
      </c>
      <c r="E15" s="204">
        <v>3</v>
      </c>
      <c r="F15" s="201" t="s">
        <v>185</v>
      </c>
      <c r="G15" s="199" t="s">
        <v>515</v>
      </c>
      <c r="H15" s="147">
        <f>VLOOKUP(G:G,RES.,COLUMN(REFERENCES!C:C),FALSE)</f>
        <v>145.24</v>
      </c>
      <c r="I15" s="106">
        <f t="shared" si="0"/>
        <v>1</v>
      </c>
    </row>
    <row r="16" spans="1:9" x14ac:dyDescent="0.25">
      <c r="A16" s="202" t="s">
        <v>271</v>
      </c>
      <c r="B16" s="197" t="s">
        <v>615</v>
      </c>
      <c r="C16" s="203" t="s">
        <v>122</v>
      </c>
      <c r="D16" s="200">
        <v>2000</v>
      </c>
      <c r="E16" s="204">
        <v>3</v>
      </c>
      <c r="F16" s="201" t="s">
        <v>185</v>
      </c>
      <c r="G16" s="199" t="s">
        <v>516</v>
      </c>
      <c r="H16" s="147">
        <f>VLOOKUP(G:G,RES.,COLUMN(REFERENCES!C:C),FALSE)</f>
        <v>175.26</v>
      </c>
      <c r="I16" s="106">
        <f t="shared" si="0"/>
        <v>1</v>
      </c>
    </row>
    <row r="17" spans="1:9" x14ac:dyDescent="0.25">
      <c r="A17" s="202" t="s">
        <v>272</v>
      </c>
      <c r="B17" s="197" t="s">
        <v>615</v>
      </c>
      <c r="C17" s="203" t="s">
        <v>122</v>
      </c>
      <c r="D17" s="200">
        <v>2400</v>
      </c>
      <c r="E17" s="204">
        <v>3</v>
      </c>
      <c r="F17" s="201" t="s">
        <v>185</v>
      </c>
      <c r="G17" s="199" t="s">
        <v>517</v>
      </c>
      <c r="H17" s="147">
        <f>VLOOKUP(G:G,RES.,COLUMN(REFERENCES!C:C),FALSE)</f>
        <v>205.01</v>
      </c>
      <c r="I17" s="106">
        <f t="shared" si="0"/>
        <v>1</v>
      </c>
    </row>
    <row r="18" spans="1:9" x14ac:dyDescent="0.25">
      <c r="A18" s="202" t="s">
        <v>285</v>
      </c>
      <c r="B18" s="197" t="s">
        <v>615</v>
      </c>
      <c r="C18" s="203" t="s">
        <v>122</v>
      </c>
      <c r="D18" s="200">
        <v>1200</v>
      </c>
      <c r="E18" s="204">
        <v>3</v>
      </c>
      <c r="F18" s="201" t="s">
        <v>186</v>
      </c>
      <c r="G18" s="199" t="s">
        <v>514</v>
      </c>
      <c r="H18" s="147">
        <f>VLOOKUP(G:G,RES.,COLUMN(REFERENCES!C:C),FALSE)</f>
        <v>115.38</v>
      </c>
      <c r="I18" s="106">
        <f t="shared" si="0"/>
        <v>1</v>
      </c>
    </row>
    <row r="19" spans="1:9" x14ac:dyDescent="0.25">
      <c r="A19" s="202" t="s">
        <v>286</v>
      </c>
      <c r="B19" s="197" t="s">
        <v>615</v>
      </c>
      <c r="C19" s="203" t="s">
        <v>122</v>
      </c>
      <c r="D19" s="200">
        <v>1600</v>
      </c>
      <c r="E19" s="204">
        <v>3</v>
      </c>
      <c r="F19" s="201" t="s">
        <v>186</v>
      </c>
      <c r="G19" s="199" t="s">
        <v>515</v>
      </c>
      <c r="H19" s="147">
        <f>VLOOKUP(G:G,RES.,COLUMN(REFERENCES!C:C),FALSE)</f>
        <v>145.24</v>
      </c>
      <c r="I19" s="106">
        <f t="shared" si="0"/>
        <v>1</v>
      </c>
    </row>
    <row r="20" spans="1:9" x14ac:dyDescent="0.25">
      <c r="A20" s="202" t="s">
        <v>287</v>
      </c>
      <c r="B20" s="197" t="s">
        <v>615</v>
      </c>
      <c r="C20" s="203" t="s">
        <v>122</v>
      </c>
      <c r="D20" s="200">
        <v>2000</v>
      </c>
      <c r="E20" s="204">
        <v>3</v>
      </c>
      <c r="F20" s="201" t="s">
        <v>186</v>
      </c>
      <c r="G20" s="199" t="s">
        <v>516</v>
      </c>
      <c r="H20" s="147">
        <f>VLOOKUP(G:G,RES.,COLUMN(REFERENCES!C:C),FALSE)</f>
        <v>175.26</v>
      </c>
      <c r="I20" s="106">
        <f t="shared" si="0"/>
        <v>1</v>
      </c>
    </row>
    <row r="21" spans="1:9" x14ac:dyDescent="0.25">
      <c r="A21" s="202" t="s">
        <v>288</v>
      </c>
      <c r="B21" s="197" t="s">
        <v>615</v>
      </c>
      <c r="C21" s="203" t="s">
        <v>122</v>
      </c>
      <c r="D21" s="200">
        <v>2400</v>
      </c>
      <c r="E21" s="204">
        <v>3</v>
      </c>
      <c r="F21" s="201" t="s">
        <v>186</v>
      </c>
      <c r="G21" s="199" t="s">
        <v>517</v>
      </c>
      <c r="H21" s="147">
        <f>VLOOKUP(G:G,RES.,COLUMN(REFERENCES!C:C),FALSE)</f>
        <v>205.01</v>
      </c>
      <c r="I21" s="106">
        <f t="shared" si="0"/>
        <v>1</v>
      </c>
    </row>
    <row r="22" spans="1:9" x14ac:dyDescent="0.25">
      <c r="A22" s="202" t="s">
        <v>301</v>
      </c>
      <c r="B22" s="197" t="s">
        <v>615</v>
      </c>
      <c r="C22" s="203" t="s">
        <v>122</v>
      </c>
      <c r="D22" s="200">
        <v>1200</v>
      </c>
      <c r="E22" s="204">
        <v>3</v>
      </c>
      <c r="F22" s="201" t="s">
        <v>187</v>
      </c>
      <c r="G22" s="199" t="s">
        <v>514</v>
      </c>
      <c r="H22" s="147">
        <f>VLOOKUP(G:G,RES.,COLUMN(REFERENCES!C:C),FALSE)</f>
        <v>115.38</v>
      </c>
      <c r="I22" s="106">
        <f t="shared" si="0"/>
        <v>1</v>
      </c>
    </row>
    <row r="23" spans="1:9" x14ac:dyDescent="0.25">
      <c r="A23" s="202" t="s">
        <v>302</v>
      </c>
      <c r="B23" s="197" t="s">
        <v>615</v>
      </c>
      <c r="C23" s="203" t="s">
        <v>122</v>
      </c>
      <c r="D23" s="200">
        <v>1600</v>
      </c>
      <c r="E23" s="204">
        <v>3</v>
      </c>
      <c r="F23" s="201" t="s">
        <v>187</v>
      </c>
      <c r="G23" s="199" t="s">
        <v>515</v>
      </c>
      <c r="H23" s="147">
        <f>VLOOKUP(G:G,RES.,COLUMN(REFERENCES!C:C),FALSE)</f>
        <v>145.24</v>
      </c>
      <c r="I23" s="106">
        <f t="shared" si="0"/>
        <v>1</v>
      </c>
    </row>
    <row r="24" spans="1:9" x14ac:dyDescent="0.25">
      <c r="A24" s="202" t="s">
        <v>303</v>
      </c>
      <c r="B24" s="197" t="s">
        <v>615</v>
      </c>
      <c r="C24" s="203" t="s">
        <v>122</v>
      </c>
      <c r="D24" s="200">
        <v>2000</v>
      </c>
      <c r="E24" s="204">
        <v>3</v>
      </c>
      <c r="F24" s="201" t="s">
        <v>187</v>
      </c>
      <c r="G24" s="199" t="s">
        <v>516</v>
      </c>
      <c r="H24" s="147">
        <f>VLOOKUP(G:G,RES.,COLUMN(REFERENCES!C:C),FALSE)</f>
        <v>175.26</v>
      </c>
      <c r="I24" s="106">
        <f t="shared" si="0"/>
        <v>1</v>
      </c>
    </row>
    <row r="25" spans="1:9" x14ac:dyDescent="0.25">
      <c r="A25" s="202" t="s">
        <v>304</v>
      </c>
      <c r="B25" s="197" t="s">
        <v>615</v>
      </c>
      <c r="C25" s="203" t="s">
        <v>122</v>
      </c>
      <c r="D25" s="200">
        <v>2400</v>
      </c>
      <c r="E25" s="204">
        <v>3</v>
      </c>
      <c r="F25" s="201" t="s">
        <v>187</v>
      </c>
      <c r="G25" s="199" t="s">
        <v>517</v>
      </c>
      <c r="H25" s="147">
        <f>VLOOKUP(G:G,RES.,COLUMN(REFERENCES!C:C),FALSE)</f>
        <v>205.01</v>
      </c>
      <c r="I25" s="106">
        <f t="shared" si="0"/>
        <v>1</v>
      </c>
    </row>
    <row r="26" spans="1:9" x14ac:dyDescent="0.25">
      <c r="A26" s="202" t="s">
        <v>317</v>
      </c>
      <c r="B26" s="197" t="s">
        <v>615</v>
      </c>
      <c r="C26" s="203" t="s">
        <v>122</v>
      </c>
      <c r="D26" s="200">
        <v>1200</v>
      </c>
      <c r="E26" s="204">
        <v>3</v>
      </c>
      <c r="F26" s="201" t="s">
        <v>188</v>
      </c>
      <c r="G26" s="199" t="s">
        <v>514</v>
      </c>
      <c r="H26" s="147">
        <f>VLOOKUP(G:G,RES.,COLUMN(REFERENCES!C:C),FALSE)</f>
        <v>115.38</v>
      </c>
      <c r="I26" s="106">
        <f t="shared" si="0"/>
        <v>1</v>
      </c>
    </row>
    <row r="27" spans="1:9" x14ac:dyDescent="0.25">
      <c r="A27" s="202" t="s">
        <v>318</v>
      </c>
      <c r="B27" s="197" t="s">
        <v>615</v>
      </c>
      <c r="C27" s="203" t="s">
        <v>122</v>
      </c>
      <c r="D27" s="200">
        <v>1600</v>
      </c>
      <c r="E27" s="204">
        <v>3</v>
      </c>
      <c r="F27" s="201" t="s">
        <v>188</v>
      </c>
      <c r="G27" s="199" t="s">
        <v>515</v>
      </c>
      <c r="H27" s="147">
        <f>VLOOKUP(G:G,RES.,COLUMN(REFERENCES!C:C),FALSE)</f>
        <v>145.24</v>
      </c>
      <c r="I27" s="106">
        <f t="shared" si="0"/>
        <v>1</v>
      </c>
    </row>
    <row r="28" spans="1:9" x14ac:dyDescent="0.25">
      <c r="A28" s="202" t="s">
        <v>319</v>
      </c>
      <c r="B28" s="197" t="s">
        <v>615</v>
      </c>
      <c r="C28" s="203" t="s">
        <v>122</v>
      </c>
      <c r="D28" s="200">
        <v>2000</v>
      </c>
      <c r="E28" s="204">
        <v>3</v>
      </c>
      <c r="F28" s="201" t="s">
        <v>188</v>
      </c>
      <c r="G28" s="199" t="s">
        <v>516</v>
      </c>
      <c r="H28" s="147">
        <f>VLOOKUP(G:G,RES.,COLUMN(REFERENCES!C:C),FALSE)</f>
        <v>175.26</v>
      </c>
      <c r="I28" s="106">
        <f t="shared" si="0"/>
        <v>1</v>
      </c>
    </row>
    <row r="29" spans="1:9" x14ac:dyDescent="0.25">
      <c r="A29" s="202" t="s">
        <v>320</v>
      </c>
      <c r="B29" s="197" t="s">
        <v>615</v>
      </c>
      <c r="C29" s="203" t="s">
        <v>122</v>
      </c>
      <c r="D29" s="200">
        <v>2400</v>
      </c>
      <c r="E29" s="204">
        <v>3</v>
      </c>
      <c r="F29" s="201" t="s">
        <v>188</v>
      </c>
      <c r="G29" s="199" t="s">
        <v>517</v>
      </c>
      <c r="H29" s="147">
        <f>VLOOKUP(G:G,RES.,COLUMN(REFERENCES!C:C),FALSE)</f>
        <v>205.01</v>
      </c>
      <c r="I29" s="106">
        <f t="shared" si="0"/>
        <v>1</v>
      </c>
    </row>
    <row r="30" spans="1:9" x14ac:dyDescent="0.25">
      <c r="A30" s="202" t="s">
        <v>333</v>
      </c>
      <c r="B30" s="197" t="s">
        <v>615</v>
      </c>
      <c r="C30" s="203" t="s">
        <v>122</v>
      </c>
      <c r="D30" s="200">
        <v>1200</v>
      </c>
      <c r="E30" s="204">
        <v>3</v>
      </c>
      <c r="F30" s="201" t="s">
        <v>189</v>
      </c>
      <c r="G30" s="199" t="s">
        <v>514</v>
      </c>
      <c r="H30" s="147">
        <f>VLOOKUP(G:G,RES.,COLUMN(REFERENCES!C:C),FALSE)</f>
        <v>115.38</v>
      </c>
      <c r="I30" s="106">
        <f t="shared" si="0"/>
        <v>1</v>
      </c>
    </row>
    <row r="31" spans="1:9" x14ac:dyDescent="0.25">
      <c r="A31" s="202" t="s">
        <v>334</v>
      </c>
      <c r="B31" s="197" t="s">
        <v>615</v>
      </c>
      <c r="C31" s="203" t="s">
        <v>122</v>
      </c>
      <c r="D31" s="200">
        <v>1600</v>
      </c>
      <c r="E31" s="204">
        <v>3</v>
      </c>
      <c r="F31" s="201" t="s">
        <v>189</v>
      </c>
      <c r="G31" s="199" t="s">
        <v>515</v>
      </c>
      <c r="H31" s="147">
        <f>VLOOKUP(G:G,RES.,COLUMN(REFERENCES!C:C),FALSE)</f>
        <v>145.24</v>
      </c>
      <c r="I31" s="106">
        <f t="shared" si="0"/>
        <v>1</v>
      </c>
    </row>
    <row r="32" spans="1:9" x14ac:dyDescent="0.25">
      <c r="A32" s="202" t="s">
        <v>335</v>
      </c>
      <c r="B32" s="197" t="s">
        <v>615</v>
      </c>
      <c r="C32" s="203" t="s">
        <v>122</v>
      </c>
      <c r="D32" s="200">
        <v>2000</v>
      </c>
      <c r="E32" s="204">
        <v>3</v>
      </c>
      <c r="F32" s="201" t="s">
        <v>189</v>
      </c>
      <c r="G32" s="199" t="s">
        <v>516</v>
      </c>
      <c r="H32" s="147">
        <f>VLOOKUP(G:G,RES.,COLUMN(REFERENCES!C:C),FALSE)</f>
        <v>175.26</v>
      </c>
      <c r="I32" s="106">
        <f t="shared" si="0"/>
        <v>1</v>
      </c>
    </row>
    <row r="33" spans="1:9" x14ac:dyDescent="0.25">
      <c r="A33" s="202" t="s">
        <v>336</v>
      </c>
      <c r="B33" s="197" t="s">
        <v>615</v>
      </c>
      <c r="C33" s="203" t="s">
        <v>122</v>
      </c>
      <c r="D33" s="200">
        <v>2400</v>
      </c>
      <c r="E33" s="204">
        <v>3</v>
      </c>
      <c r="F33" s="201" t="s">
        <v>189</v>
      </c>
      <c r="G33" s="199" t="s">
        <v>517</v>
      </c>
      <c r="H33" s="147">
        <f>VLOOKUP(G:G,RES.,COLUMN(REFERENCES!C:C),FALSE)</f>
        <v>205.01</v>
      </c>
      <c r="I33" s="106">
        <f t="shared" si="0"/>
        <v>1</v>
      </c>
    </row>
    <row r="34" spans="1:9" x14ac:dyDescent="0.25">
      <c r="A34" s="202" t="s">
        <v>349</v>
      </c>
      <c r="B34" s="197" t="s">
        <v>615</v>
      </c>
      <c r="C34" s="203" t="s">
        <v>122</v>
      </c>
      <c r="D34" s="200">
        <v>1200</v>
      </c>
      <c r="E34" s="204">
        <v>3</v>
      </c>
      <c r="F34" s="201" t="s">
        <v>190</v>
      </c>
      <c r="G34" s="199" t="s">
        <v>514</v>
      </c>
      <c r="H34" s="147">
        <f>VLOOKUP(G:G,RES.,COLUMN(REFERENCES!C:C),FALSE)</f>
        <v>115.38</v>
      </c>
      <c r="I34" s="106">
        <f t="shared" si="0"/>
        <v>1</v>
      </c>
    </row>
    <row r="35" spans="1:9" x14ac:dyDescent="0.25">
      <c r="A35" s="202" t="s">
        <v>350</v>
      </c>
      <c r="B35" s="197" t="s">
        <v>615</v>
      </c>
      <c r="C35" s="203" t="s">
        <v>122</v>
      </c>
      <c r="D35" s="200">
        <v>1600</v>
      </c>
      <c r="E35" s="204">
        <v>3</v>
      </c>
      <c r="F35" s="201" t="s">
        <v>190</v>
      </c>
      <c r="G35" s="199" t="s">
        <v>515</v>
      </c>
      <c r="H35" s="147">
        <f>VLOOKUP(G:G,RES.,COLUMN(REFERENCES!C:C),FALSE)</f>
        <v>145.24</v>
      </c>
      <c r="I35" s="106">
        <f t="shared" si="0"/>
        <v>1</v>
      </c>
    </row>
    <row r="36" spans="1:9" x14ac:dyDescent="0.25">
      <c r="A36" s="202" t="s">
        <v>351</v>
      </c>
      <c r="B36" s="197" t="s">
        <v>615</v>
      </c>
      <c r="C36" s="203" t="s">
        <v>122</v>
      </c>
      <c r="D36" s="200">
        <v>2000</v>
      </c>
      <c r="E36" s="204">
        <v>3</v>
      </c>
      <c r="F36" s="201" t="s">
        <v>190</v>
      </c>
      <c r="G36" s="199" t="s">
        <v>516</v>
      </c>
      <c r="H36" s="147">
        <f>VLOOKUP(G:G,RES.,COLUMN(REFERENCES!C:C),FALSE)</f>
        <v>175.26</v>
      </c>
      <c r="I36" s="106">
        <f t="shared" si="0"/>
        <v>1</v>
      </c>
    </row>
    <row r="37" spans="1:9" x14ac:dyDescent="0.25">
      <c r="A37" s="202" t="s">
        <v>352</v>
      </c>
      <c r="B37" s="197" t="s">
        <v>615</v>
      </c>
      <c r="C37" s="203" t="s">
        <v>122</v>
      </c>
      <c r="D37" s="200">
        <v>2400</v>
      </c>
      <c r="E37" s="204">
        <v>3</v>
      </c>
      <c r="F37" s="201" t="s">
        <v>190</v>
      </c>
      <c r="G37" s="199" t="s">
        <v>517</v>
      </c>
      <c r="H37" s="147">
        <f>VLOOKUP(G:G,RES.,COLUMN(REFERENCES!C:C),FALSE)</f>
        <v>205.01</v>
      </c>
      <c r="I37" s="106">
        <f t="shared" si="0"/>
        <v>1</v>
      </c>
    </row>
    <row r="38" spans="1:9" x14ac:dyDescent="0.25">
      <c r="A38" s="202" t="s">
        <v>365</v>
      </c>
      <c r="B38" s="197" t="s">
        <v>615</v>
      </c>
      <c r="C38" s="203" t="s">
        <v>122</v>
      </c>
      <c r="D38" s="200">
        <v>1200</v>
      </c>
      <c r="E38" s="204">
        <v>3</v>
      </c>
      <c r="F38" s="201" t="s">
        <v>191</v>
      </c>
      <c r="G38" s="199" t="s">
        <v>514</v>
      </c>
      <c r="H38" s="147">
        <f>VLOOKUP(G:G,RES.,COLUMN(REFERENCES!C:C),FALSE)</f>
        <v>115.38</v>
      </c>
      <c r="I38" s="106">
        <f t="shared" si="0"/>
        <v>1</v>
      </c>
    </row>
    <row r="39" spans="1:9" x14ac:dyDescent="0.25">
      <c r="A39" s="202" t="s">
        <v>366</v>
      </c>
      <c r="B39" s="197" t="s">
        <v>615</v>
      </c>
      <c r="C39" s="203" t="s">
        <v>122</v>
      </c>
      <c r="D39" s="200">
        <v>1600</v>
      </c>
      <c r="E39" s="204">
        <v>3</v>
      </c>
      <c r="F39" s="201" t="s">
        <v>191</v>
      </c>
      <c r="G39" s="199" t="s">
        <v>515</v>
      </c>
      <c r="H39" s="147">
        <f>VLOOKUP(G:G,RES.,COLUMN(REFERENCES!C:C),FALSE)</f>
        <v>145.24</v>
      </c>
      <c r="I39" s="106">
        <f t="shared" si="0"/>
        <v>1</v>
      </c>
    </row>
    <row r="40" spans="1:9" x14ac:dyDescent="0.25">
      <c r="A40" s="202" t="s">
        <v>367</v>
      </c>
      <c r="B40" s="197" t="s">
        <v>615</v>
      </c>
      <c r="C40" s="203" t="s">
        <v>122</v>
      </c>
      <c r="D40" s="200">
        <v>2000</v>
      </c>
      <c r="E40" s="204">
        <v>3</v>
      </c>
      <c r="F40" s="201" t="s">
        <v>191</v>
      </c>
      <c r="G40" s="199" t="s">
        <v>516</v>
      </c>
      <c r="H40" s="147">
        <f>VLOOKUP(G:G,RES.,COLUMN(REFERENCES!C:C),FALSE)</f>
        <v>175.26</v>
      </c>
      <c r="I40" s="106">
        <f t="shared" si="0"/>
        <v>1</v>
      </c>
    </row>
    <row r="41" spans="1:9" x14ac:dyDescent="0.25">
      <c r="A41" s="202" t="s">
        <v>368</v>
      </c>
      <c r="B41" s="197" t="s">
        <v>615</v>
      </c>
      <c r="C41" s="203" t="s">
        <v>122</v>
      </c>
      <c r="D41" s="200">
        <v>2400</v>
      </c>
      <c r="E41" s="204">
        <v>3</v>
      </c>
      <c r="F41" s="201" t="s">
        <v>191</v>
      </c>
      <c r="G41" s="199" t="s">
        <v>517</v>
      </c>
      <c r="H41" s="147">
        <f>VLOOKUP(G:G,RES.,COLUMN(REFERENCES!C:C),FALSE)</f>
        <v>205.01</v>
      </c>
      <c r="I41" s="106">
        <f t="shared" si="0"/>
        <v>1</v>
      </c>
    </row>
    <row r="42" spans="1:9" x14ac:dyDescent="0.25">
      <c r="A42" s="202" t="s">
        <v>381</v>
      </c>
      <c r="B42" s="197" t="s">
        <v>615</v>
      </c>
      <c r="C42" s="203" t="s">
        <v>122</v>
      </c>
      <c r="D42" s="200">
        <v>1200</v>
      </c>
      <c r="E42" s="204">
        <v>3</v>
      </c>
      <c r="F42" s="201" t="s">
        <v>192</v>
      </c>
      <c r="G42" s="199" t="s">
        <v>514</v>
      </c>
      <c r="H42" s="147">
        <f>VLOOKUP(G:G,RES.,COLUMN(REFERENCES!C:C),FALSE)</f>
        <v>115.38</v>
      </c>
      <c r="I42" s="106">
        <f t="shared" si="0"/>
        <v>1</v>
      </c>
    </row>
    <row r="43" spans="1:9" x14ac:dyDescent="0.25">
      <c r="A43" s="202" t="s">
        <v>382</v>
      </c>
      <c r="B43" s="197" t="s">
        <v>615</v>
      </c>
      <c r="C43" s="203" t="s">
        <v>122</v>
      </c>
      <c r="D43" s="200">
        <v>1600</v>
      </c>
      <c r="E43" s="204">
        <v>3</v>
      </c>
      <c r="F43" s="201" t="s">
        <v>192</v>
      </c>
      <c r="G43" s="199" t="s">
        <v>515</v>
      </c>
      <c r="H43" s="147">
        <f>VLOOKUP(G:G,RES.,COLUMN(REFERENCES!C:C),FALSE)</f>
        <v>145.24</v>
      </c>
      <c r="I43" s="106">
        <f t="shared" si="0"/>
        <v>1</v>
      </c>
    </row>
    <row r="44" spans="1:9" x14ac:dyDescent="0.25">
      <c r="A44" s="202" t="s">
        <v>383</v>
      </c>
      <c r="B44" s="197" t="s">
        <v>615</v>
      </c>
      <c r="C44" s="203" t="s">
        <v>122</v>
      </c>
      <c r="D44" s="200">
        <v>2000</v>
      </c>
      <c r="E44" s="204">
        <v>3</v>
      </c>
      <c r="F44" s="201" t="s">
        <v>192</v>
      </c>
      <c r="G44" s="199" t="s">
        <v>516</v>
      </c>
      <c r="H44" s="147">
        <f>VLOOKUP(G:G,RES.,COLUMN(REFERENCES!C:C),FALSE)</f>
        <v>175.26</v>
      </c>
      <c r="I44" s="106">
        <f t="shared" si="0"/>
        <v>1</v>
      </c>
    </row>
    <row r="45" spans="1:9" x14ac:dyDescent="0.25">
      <c r="A45" s="202" t="s">
        <v>384</v>
      </c>
      <c r="B45" s="197" t="s">
        <v>615</v>
      </c>
      <c r="C45" s="203" t="s">
        <v>122</v>
      </c>
      <c r="D45" s="200">
        <v>2400</v>
      </c>
      <c r="E45" s="204">
        <v>3</v>
      </c>
      <c r="F45" s="201" t="s">
        <v>192</v>
      </c>
      <c r="G45" s="199" t="s">
        <v>517</v>
      </c>
      <c r="H45" s="147">
        <f>VLOOKUP(G:G,RES.,COLUMN(REFERENCES!C:C),FALSE)</f>
        <v>205.01</v>
      </c>
      <c r="I45" s="106">
        <f t="shared" si="0"/>
        <v>1</v>
      </c>
    </row>
    <row r="46" spans="1:9" x14ac:dyDescent="0.25">
      <c r="A46" s="202" t="s">
        <v>397</v>
      </c>
      <c r="B46" s="197" t="s">
        <v>615</v>
      </c>
      <c r="C46" s="203" t="s">
        <v>122</v>
      </c>
      <c r="D46" s="200">
        <v>1200</v>
      </c>
      <c r="E46" s="204">
        <v>3</v>
      </c>
      <c r="F46" s="201" t="s">
        <v>193</v>
      </c>
      <c r="G46" s="199" t="s">
        <v>514</v>
      </c>
      <c r="H46" s="147">
        <f>VLOOKUP(G:G,RES.,COLUMN(REFERENCES!C:C),FALSE)</f>
        <v>115.38</v>
      </c>
      <c r="I46" s="106">
        <f t="shared" si="0"/>
        <v>1</v>
      </c>
    </row>
    <row r="47" spans="1:9" x14ac:dyDescent="0.25">
      <c r="A47" s="202" t="s">
        <v>398</v>
      </c>
      <c r="B47" s="197" t="s">
        <v>615</v>
      </c>
      <c r="C47" s="203" t="s">
        <v>122</v>
      </c>
      <c r="D47" s="200">
        <v>1600</v>
      </c>
      <c r="E47" s="204">
        <v>3</v>
      </c>
      <c r="F47" s="201" t="s">
        <v>193</v>
      </c>
      <c r="G47" s="199" t="s">
        <v>515</v>
      </c>
      <c r="H47" s="147">
        <f>VLOOKUP(G:G,RES.,COLUMN(REFERENCES!C:C),FALSE)</f>
        <v>145.24</v>
      </c>
      <c r="I47" s="106">
        <f t="shared" si="0"/>
        <v>1</v>
      </c>
    </row>
    <row r="48" spans="1:9" x14ac:dyDescent="0.25">
      <c r="A48" s="202" t="s">
        <v>399</v>
      </c>
      <c r="B48" s="197" t="s">
        <v>615</v>
      </c>
      <c r="C48" s="203" t="s">
        <v>122</v>
      </c>
      <c r="D48" s="200">
        <v>2000</v>
      </c>
      <c r="E48" s="204">
        <v>3</v>
      </c>
      <c r="F48" s="201" t="s">
        <v>193</v>
      </c>
      <c r="G48" s="199" t="s">
        <v>516</v>
      </c>
      <c r="H48" s="147">
        <f>VLOOKUP(G:G,RES.,COLUMN(REFERENCES!C:C),FALSE)</f>
        <v>175.26</v>
      </c>
      <c r="I48" s="106">
        <f t="shared" si="0"/>
        <v>1</v>
      </c>
    </row>
    <row r="49" spans="1:9" x14ac:dyDescent="0.25">
      <c r="A49" s="202" t="s">
        <v>400</v>
      </c>
      <c r="B49" s="197" t="s">
        <v>615</v>
      </c>
      <c r="C49" s="203" t="s">
        <v>122</v>
      </c>
      <c r="D49" s="200">
        <v>2400</v>
      </c>
      <c r="E49" s="204">
        <v>3</v>
      </c>
      <c r="F49" s="201" t="s">
        <v>193</v>
      </c>
      <c r="G49" s="199" t="s">
        <v>517</v>
      </c>
      <c r="H49" s="147">
        <f>VLOOKUP(G:G,RES.,COLUMN(REFERENCES!C:C),FALSE)</f>
        <v>205.01</v>
      </c>
      <c r="I49" s="106">
        <f t="shared" si="0"/>
        <v>1</v>
      </c>
    </row>
    <row r="50" spans="1:9" x14ac:dyDescent="0.25">
      <c r="A50" s="202" t="s">
        <v>413</v>
      </c>
      <c r="B50" s="197" t="s">
        <v>615</v>
      </c>
      <c r="C50" s="203" t="s">
        <v>122</v>
      </c>
      <c r="D50" s="200">
        <v>1200</v>
      </c>
      <c r="E50" s="204">
        <v>3</v>
      </c>
      <c r="F50" s="201" t="s">
        <v>194</v>
      </c>
      <c r="G50" s="199" t="s">
        <v>514</v>
      </c>
      <c r="H50" s="147">
        <f>VLOOKUP(G:G,RES.,COLUMN(REFERENCES!C:C),FALSE)</f>
        <v>115.38</v>
      </c>
      <c r="I50" s="106">
        <f t="shared" si="0"/>
        <v>1</v>
      </c>
    </row>
    <row r="51" spans="1:9" x14ac:dyDescent="0.25">
      <c r="A51" s="202" t="s">
        <v>414</v>
      </c>
      <c r="B51" s="197" t="s">
        <v>615</v>
      </c>
      <c r="C51" s="203" t="s">
        <v>122</v>
      </c>
      <c r="D51" s="200">
        <v>1600</v>
      </c>
      <c r="E51" s="204">
        <v>3</v>
      </c>
      <c r="F51" s="201" t="s">
        <v>194</v>
      </c>
      <c r="G51" s="199" t="s">
        <v>515</v>
      </c>
      <c r="H51" s="147">
        <f>VLOOKUP(G:G,RES.,COLUMN(REFERENCES!C:C),FALSE)</f>
        <v>145.24</v>
      </c>
      <c r="I51" s="106">
        <f t="shared" si="0"/>
        <v>1</v>
      </c>
    </row>
    <row r="52" spans="1:9" x14ac:dyDescent="0.25">
      <c r="A52" s="202" t="s">
        <v>415</v>
      </c>
      <c r="B52" s="197" t="s">
        <v>615</v>
      </c>
      <c r="C52" s="203" t="s">
        <v>122</v>
      </c>
      <c r="D52" s="200">
        <v>2000</v>
      </c>
      <c r="E52" s="204">
        <v>3</v>
      </c>
      <c r="F52" s="201" t="s">
        <v>194</v>
      </c>
      <c r="G52" s="199" t="s">
        <v>516</v>
      </c>
      <c r="H52" s="147">
        <f>VLOOKUP(G:G,RES.,COLUMN(REFERENCES!C:C),FALSE)</f>
        <v>175.26</v>
      </c>
      <c r="I52" s="106">
        <f t="shared" si="0"/>
        <v>1</v>
      </c>
    </row>
    <row r="53" spans="1:9" x14ac:dyDescent="0.25">
      <c r="A53" s="202" t="s">
        <v>416</v>
      </c>
      <c r="B53" s="197" t="s">
        <v>615</v>
      </c>
      <c r="C53" s="203" t="s">
        <v>122</v>
      </c>
      <c r="D53" s="200">
        <v>2400</v>
      </c>
      <c r="E53" s="204">
        <v>3</v>
      </c>
      <c r="F53" s="201" t="s">
        <v>194</v>
      </c>
      <c r="G53" s="199" t="s">
        <v>517</v>
      </c>
      <c r="H53" s="147">
        <f>VLOOKUP(G:G,RES.,COLUMN(REFERENCES!C:C),FALSE)</f>
        <v>205.01</v>
      </c>
      <c r="I53" s="106">
        <f t="shared" si="0"/>
        <v>1</v>
      </c>
    </row>
    <row r="54" spans="1:9" x14ac:dyDescent="0.25">
      <c r="A54" s="202" t="s">
        <v>148</v>
      </c>
      <c r="B54" s="197" t="s">
        <v>615</v>
      </c>
      <c r="C54" s="203" t="s">
        <v>122</v>
      </c>
      <c r="D54" s="200">
        <v>1200</v>
      </c>
      <c r="E54" s="204">
        <v>3</v>
      </c>
      <c r="F54" s="201" t="s">
        <v>32</v>
      </c>
      <c r="G54" s="199" t="s">
        <v>530</v>
      </c>
      <c r="H54" s="147">
        <f>VLOOKUP(G:G,RES.,COLUMN(REFERENCES!C:C),FALSE)</f>
        <v>96.1</v>
      </c>
      <c r="I54" s="106">
        <f t="shared" si="0"/>
        <v>1</v>
      </c>
    </row>
    <row r="55" spans="1:9" x14ac:dyDescent="0.25">
      <c r="A55" s="202" t="s">
        <v>147</v>
      </c>
      <c r="B55" s="197" t="s">
        <v>615</v>
      </c>
      <c r="C55" s="203" t="s">
        <v>122</v>
      </c>
      <c r="D55" s="200">
        <v>1600</v>
      </c>
      <c r="E55" s="204">
        <v>3</v>
      </c>
      <c r="F55" s="201" t="s">
        <v>32</v>
      </c>
      <c r="G55" s="199" t="s">
        <v>531</v>
      </c>
      <c r="H55" s="147">
        <f>VLOOKUP(G:G,RES.,COLUMN(REFERENCES!C:C),FALSE)</f>
        <v>119.58</v>
      </c>
      <c r="I55" s="106">
        <f t="shared" si="0"/>
        <v>1</v>
      </c>
    </row>
    <row r="56" spans="1:9" x14ac:dyDescent="0.25">
      <c r="A56" s="202" t="s">
        <v>146</v>
      </c>
      <c r="B56" s="197" t="s">
        <v>615</v>
      </c>
      <c r="C56" s="203" t="s">
        <v>122</v>
      </c>
      <c r="D56" s="200">
        <v>2000</v>
      </c>
      <c r="E56" s="204">
        <v>3</v>
      </c>
      <c r="F56" s="201" t="s">
        <v>32</v>
      </c>
      <c r="G56" s="199" t="s">
        <v>532</v>
      </c>
      <c r="H56" s="147">
        <f>VLOOKUP(G:G,RES.,COLUMN(REFERENCES!C:C),FALSE)</f>
        <v>143.15</v>
      </c>
      <c r="I56" s="106">
        <f t="shared" si="0"/>
        <v>1</v>
      </c>
    </row>
    <row r="57" spans="1:9" x14ac:dyDescent="0.25">
      <c r="A57" s="202" t="s">
        <v>145</v>
      </c>
      <c r="B57" s="197" t="s">
        <v>615</v>
      </c>
      <c r="C57" s="203" t="s">
        <v>122</v>
      </c>
      <c r="D57" s="200">
        <v>2400</v>
      </c>
      <c r="E57" s="204">
        <v>3</v>
      </c>
      <c r="F57" s="201" t="s">
        <v>32</v>
      </c>
      <c r="G57" s="199" t="s">
        <v>533</v>
      </c>
      <c r="H57" s="147">
        <f>VLOOKUP(G:G,RES.,COLUMN(REFERENCES!C:C),FALSE)</f>
        <v>166.53</v>
      </c>
      <c r="I57" s="106">
        <f t="shared" si="0"/>
        <v>1</v>
      </c>
    </row>
    <row r="58" spans="1:9" x14ac:dyDescent="0.25">
      <c r="A58" s="202" t="s">
        <v>429</v>
      </c>
      <c r="B58" s="197" t="s">
        <v>615</v>
      </c>
      <c r="C58" s="203" t="s">
        <v>122</v>
      </c>
      <c r="D58" s="200">
        <v>1200</v>
      </c>
      <c r="E58" s="204">
        <v>3</v>
      </c>
      <c r="F58" s="201" t="s">
        <v>195</v>
      </c>
      <c r="G58" s="199" t="s">
        <v>514</v>
      </c>
      <c r="H58" s="147">
        <f>VLOOKUP(G:G,RES.,COLUMN(REFERENCES!C:C),FALSE)</f>
        <v>115.38</v>
      </c>
      <c r="I58" s="106">
        <f t="shared" si="0"/>
        <v>1</v>
      </c>
    </row>
    <row r="59" spans="1:9" x14ac:dyDescent="0.25">
      <c r="A59" s="202" t="s">
        <v>430</v>
      </c>
      <c r="B59" s="197" t="s">
        <v>615</v>
      </c>
      <c r="C59" s="203" t="s">
        <v>122</v>
      </c>
      <c r="D59" s="200">
        <v>1600</v>
      </c>
      <c r="E59" s="204">
        <v>3</v>
      </c>
      <c r="F59" s="201" t="s">
        <v>195</v>
      </c>
      <c r="G59" s="199" t="s">
        <v>515</v>
      </c>
      <c r="H59" s="147">
        <f>VLOOKUP(G:G,RES.,COLUMN(REFERENCES!C:C),FALSE)</f>
        <v>145.24</v>
      </c>
      <c r="I59" s="106">
        <f t="shared" si="0"/>
        <v>1</v>
      </c>
    </row>
    <row r="60" spans="1:9" x14ac:dyDescent="0.25">
      <c r="A60" s="202" t="s">
        <v>431</v>
      </c>
      <c r="B60" s="197" t="s">
        <v>615</v>
      </c>
      <c r="C60" s="203" t="s">
        <v>122</v>
      </c>
      <c r="D60" s="200">
        <v>2000</v>
      </c>
      <c r="E60" s="204">
        <v>3</v>
      </c>
      <c r="F60" s="201" t="s">
        <v>195</v>
      </c>
      <c r="G60" s="199" t="s">
        <v>516</v>
      </c>
      <c r="H60" s="147">
        <f>VLOOKUP(G:G,RES.,COLUMN(REFERENCES!C:C),FALSE)</f>
        <v>175.26</v>
      </c>
      <c r="I60" s="106">
        <f t="shared" si="0"/>
        <v>1</v>
      </c>
    </row>
    <row r="61" spans="1:9" x14ac:dyDescent="0.25">
      <c r="A61" s="202" t="s">
        <v>432</v>
      </c>
      <c r="B61" s="197" t="s">
        <v>615</v>
      </c>
      <c r="C61" s="203" t="s">
        <v>122</v>
      </c>
      <c r="D61" s="200">
        <v>2400</v>
      </c>
      <c r="E61" s="204">
        <v>3</v>
      </c>
      <c r="F61" s="201" t="s">
        <v>195</v>
      </c>
      <c r="G61" s="199" t="s">
        <v>517</v>
      </c>
      <c r="H61" s="147">
        <f>VLOOKUP(G:G,RES.,COLUMN(REFERENCES!C:C),FALSE)</f>
        <v>205.01</v>
      </c>
      <c r="I61" s="106">
        <f t="shared" si="0"/>
        <v>1</v>
      </c>
    </row>
    <row r="62" spans="1:9" x14ac:dyDescent="0.25">
      <c r="A62" s="202" t="s">
        <v>445</v>
      </c>
      <c r="B62" s="197" t="s">
        <v>615</v>
      </c>
      <c r="C62" s="203" t="s">
        <v>122</v>
      </c>
      <c r="D62" s="200">
        <v>1200</v>
      </c>
      <c r="E62" s="204">
        <v>3</v>
      </c>
      <c r="F62" s="201" t="s">
        <v>196</v>
      </c>
      <c r="G62" s="199" t="s">
        <v>514</v>
      </c>
      <c r="H62" s="147">
        <f>VLOOKUP(G:G,RES.,COLUMN(REFERENCES!C:C),FALSE)</f>
        <v>115.38</v>
      </c>
      <c r="I62" s="106">
        <f t="shared" si="0"/>
        <v>1</v>
      </c>
    </row>
    <row r="63" spans="1:9" x14ac:dyDescent="0.25">
      <c r="A63" s="202" t="s">
        <v>446</v>
      </c>
      <c r="B63" s="197" t="s">
        <v>615</v>
      </c>
      <c r="C63" s="203" t="s">
        <v>122</v>
      </c>
      <c r="D63" s="200">
        <v>1600</v>
      </c>
      <c r="E63" s="204">
        <v>3</v>
      </c>
      <c r="F63" s="201" t="s">
        <v>196</v>
      </c>
      <c r="G63" s="199" t="s">
        <v>515</v>
      </c>
      <c r="H63" s="147">
        <f>VLOOKUP(G:G,RES.,COLUMN(REFERENCES!C:C),FALSE)</f>
        <v>145.24</v>
      </c>
      <c r="I63" s="106">
        <f t="shared" si="0"/>
        <v>1</v>
      </c>
    </row>
    <row r="64" spans="1:9" x14ac:dyDescent="0.25">
      <c r="A64" s="202" t="s">
        <v>447</v>
      </c>
      <c r="B64" s="197" t="s">
        <v>615</v>
      </c>
      <c r="C64" s="203" t="s">
        <v>122</v>
      </c>
      <c r="D64" s="200">
        <v>2000</v>
      </c>
      <c r="E64" s="204">
        <v>3</v>
      </c>
      <c r="F64" s="201" t="s">
        <v>196</v>
      </c>
      <c r="G64" s="199" t="s">
        <v>516</v>
      </c>
      <c r="H64" s="147">
        <f>VLOOKUP(G:G,RES.,COLUMN(REFERENCES!C:C),FALSE)</f>
        <v>175.26</v>
      </c>
      <c r="I64" s="106">
        <f t="shared" si="0"/>
        <v>1</v>
      </c>
    </row>
    <row r="65" spans="1:9" x14ac:dyDescent="0.25">
      <c r="A65" s="202" t="s">
        <v>448</v>
      </c>
      <c r="B65" s="197" t="s">
        <v>615</v>
      </c>
      <c r="C65" s="203" t="s">
        <v>122</v>
      </c>
      <c r="D65" s="200">
        <v>2400</v>
      </c>
      <c r="E65" s="204">
        <v>3</v>
      </c>
      <c r="F65" s="201" t="s">
        <v>196</v>
      </c>
      <c r="G65" s="199" t="s">
        <v>517</v>
      </c>
      <c r="H65" s="147">
        <f>VLOOKUP(G:G,RES.,COLUMN(REFERENCES!C:C),FALSE)</f>
        <v>205.01</v>
      </c>
      <c r="I65" s="106">
        <f t="shared" si="0"/>
        <v>1</v>
      </c>
    </row>
    <row r="66" spans="1:9" x14ac:dyDescent="0.25">
      <c r="A66" s="202" t="s">
        <v>222</v>
      </c>
      <c r="B66" s="197" t="s">
        <v>615</v>
      </c>
      <c r="C66" s="203" t="s">
        <v>122</v>
      </c>
      <c r="D66" s="200">
        <v>1200</v>
      </c>
      <c r="E66" s="204">
        <v>3</v>
      </c>
      <c r="F66" s="201" t="s">
        <v>124</v>
      </c>
      <c r="G66" s="199" t="s">
        <v>514</v>
      </c>
      <c r="H66" s="147">
        <f>VLOOKUP(G:G,RES.,COLUMN(REFERENCES!C:C),FALSE)</f>
        <v>115.38</v>
      </c>
      <c r="I66" s="106">
        <f t="shared" si="0"/>
        <v>1</v>
      </c>
    </row>
    <row r="67" spans="1:9" x14ac:dyDescent="0.25">
      <c r="A67" s="202" t="s">
        <v>221</v>
      </c>
      <c r="B67" s="197" t="s">
        <v>615</v>
      </c>
      <c r="C67" s="203" t="s">
        <v>122</v>
      </c>
      <c r="D67" s="200">
        <v>1600</v>
      </c>
      <c r="E67" s="204">
        <v>3</v>
      </c>
      <c r="F67" s="201" t="s">
        <v>124</v>
      </c>
      <c r="G67" s="199" t="s">
        <v>515</v>
      </c>
      <c r="H67" s="147">
        <f>VLOOKUP(G:G,RES.,COLUMN(REFERENCES!C:C),FALSE)</f>
        <v>145.24</v>
      </c>
      <c r="I67" s="106">
        <f t="shared" si="0"/>
        <v>1</v>
      </c>
    </row>
    <row r="68" spans="1:9" x14ac:dyDescent="0.25">
      <c r="A68" s="202" t="s">
        <v>220</v>
      </c>
      <c r="B68" s="197" t="s">
        <v>615</v>
      </c>
      <c r="C68" s="203" t="s">
        <v>122</v>
      </c>
      <c r="D68" s="200">
        <v>2000</v>
      </c>
      <c r="E68" s="204">
        <v>3</v>
      </c>
      <c r="F68" s="201" t="s">
        <v>124</v>
      </c>
      <c r="G68" s="199" t="s">
        <v>516</v>
      </c>
      <c r="H68" s="147">
        <f>VLOOKUP(G:G,RES.,COLUMN(REFERENCES!C:C),FALSE)</f>
        <v>175.26</v>
      </c>
      <c r="I68" s="106">
        <f t="shared" si="0"/>
        <v>1</v>
      </c>
    </row>
    <row r="69" spans="1:9" x14ac:dyDescent="0.25">
      <c r="A69" s="202" t="s">
        <v>219</v>
      </c>
      <c r="B69" s="197" t="s">
        <v>615</v>
      </c>
      <c r="C69" s="203" t="s">
        <v>122</v>
      </c>
      <c r="D69" s="200">
        <v>2400</v>
      </c>
      <c r="E69" s="204">
        <v>3</v>
      </c>
      <c r="F69" s="201" t="s">
        <v>124</v>
      </c>
      <c r="G69" s="199" t="s">
        <v>517</v>
      </c>
      <c r="H69" s="147">
        <f>VLOOKUP(G:G,RES.,COLUMN(REFERENCES!C:C),FALSE)</f>
        <v>205.01</v>
      </c>
      <c r="I69" s="106">
        <f t="shared" si="0"/>
        <v>1</v>
      </c>
    </row>
    <row r="70" spans="1:9" x14ac:dyDescent="0.25">
      <c r="A70" s="202" t="s">
        <v>204</v>
      </c>
      <c r="B70" s="197" t="s">
        <v>615</v>
      </c>
      <c r="C70" s="203" t="s">
        <v>122</v>
      </c>
      <c r="D70" s="200">
        <v>1200</v>
      </c>
      <c r="E70" s="204">
        <v>3</v>
      </c>
      <c r="F70" s="201" t="s">
        <v>197</v>
      </c>
      <c r="G70" s="199" t="s">
        <v>530</v>
      </c>
      <c r="H70" s="147">
        <f>VLOOKUP(G:G,RES.,COLUMN(REFERENCES!C:C),FALSE)</f>
        <v>96.1</v>
      </c>
      <c r="I70" s="106">
        <f t="shared" ref="I70:I133" si="1">COUNTIF(A:A,A:A)</f>
        <v>1</v>
      </c>
    </row>
    <row r="71" spans="1:9" x14ac:dyDescent="0.25">
      <c r="A71" s="202" t="s">
        <v>203</v>
      </c>
      <c r="B71" s="197" t="s">
        <v>615</v>
      </c>
      <c r="C71" s="203" t="s">
        <v>122</v>
      </c>
      <c r="D71" s="200">
        <v>1600</v>
      </c>
      <c r="E71" s="204">
        <v>3</v>
      </c>
      <c r="F71" s="201" t="s">
        <v>197</v>
      </c>
      <c r="G71" s="199" t="s">
        <v>531</v>
      </c>
      <c r="H71" s="147">
        <f>VLOOKUP(G:G,RES.,COLUMN(REFERENCES!C:C),FALSE)</f>
        <v>119.58</v>
      </c>
      <c r="I71" s="106">
        <f t="shared" si="1"/>
        <v>1</v>
      </c>
    </row>
    <row r="72" spans="1:9" x14ac:dyDescent="0.25">
      <c r="A72" s="202" t="s">
        <v>202</v>
      </c>
      <c r="B72" s="197" t="s">
        <v>615</v>
      </c>
      <c r="C72" s="203" t="s">
        <v>122</v>
      </c>
      <c r="D72" s="200">
        <v>2000</v>
      </c>
      <c r="E72" s="204">
        <v>3</v>
      </c>
      <c r="F72" s="201" t="s">
        <v>197</v>
      </c>
      <c r="G72" s="199" t="s">
        <v>532</v>
      </c>
      <c r="H72" s="147">
        <f>VLOOKUP(G:G,RES.,COLUMN(REFERENCES!C:C),FALSE)</f>
        <v>143.15</v>
      </c>
      <c r="I72" s="106">
        <f t="shared" si="1"/>
        <v>1</v>
      </c>
    </row>
    <row r="73" spans="1:9" x14ac:dyDescent="0.25">
      <c r="A73" s="202" t="s">
        <v>201</v>
      </c>
      <c r="B73" s="197" t="s">
        <v>615</v>
      </c>
      <c r="C73" s="203" t="s">
        <v>122</v>
      </c>
      <c r="D73" s="200">
        <v>2400</v>
      </c>
      <c r="E73" s="204">
        <v>3</v>
      </c>
      <c r="F73" s="201" t="s">
        <v>197</v>
      </c>
      <c r="G73" s="199" t="s">
        <v>533</v>
      </c>
      <c r="H73" s="147">
        <f>VLOOKUP(G:G,RES.,COLUMN(REFERENCES!C:C),FALSE)</f>
        <v>166.53</v>
      </c>
      <c r="I73" s="106">
        <f t="shared" si="1"/>
        <v>1</v>
      </c>
    </row>
    <row r="74" spans="1:9" x14ac:dyDescent="0.25">
      <c r="A74" s="202" t="s">
        <v>461</v>
      </c>
      <c r="B74" s="197" t="s">
        <v>615</v>
      </c>
      <c r="C74" s="203" t="s">
        <v>122</v>
      </c>
      <c r="D74" s="200">
        <v>1200</v>
      </c>
      <c r="E74" s="204">
        <v>3</v>
      </c>
      <c r="F74" s="201" t="s">
        <v>198</v>
      </c>
      <c r="G74" s="199" t="s">
        <v>514</v>
      </c>
      <c r="H74" s="147">
        <f>VLOOKUP(G:G,RES.,COLUMN(REFERENCES!C:C),FALSE)</f>
        <v>115.38</v>
      </c>
      <c r="I74" s="106">
        <f t="shared" si="1"/>
        <v>1</v>
      </c>
    </row>
    <row r="75" spans="1:9" x14ac:dyDescent="0.25">
      <c r="A75" s="202" t="s">
        <v>462</v>
      </c>
      <c r="B75" s="197" t="s">
        <v>615</v>
      </c>
      <c r="C75" s="203" t="s">
        <v>122</v>
      </c>
      <c r="D75" s="200">
        <v>1600</v>
      </c>
      <c r="E75" s="204">
        <v>3</v>
      </c>
      <c r="F75" s="201" t="s">
        <v>198</v>
      </c>
      <c r="G75" s="199" t="s">
        <v>515</v>
      </c>
      <c r="H75" s="147">
        <f>VLOOKUP(G:G,RES.,COLUMN(REFERENCES!C:C),FALSE)</f>
        <v>145.24</v>
      </c>
      <c r="I75" s="106">
        <f t="shared" si="1"/>
        <v>1</v>
      </c>
    </row>
    <row r="76" spans="1:9" x14ac:dyDescent="0.25">
      <c r="A76" s="202" t="s">
        <v>463</v>
      </c>
      <c r="B76" s="197" t="s">
        <v>615</v>
      </c>
      <c r="C76" s="203" t="s">
        <v>122</v>
      </c>
      <c r="D76" s="200">
        <v>2000</v>
      </c>
      <c r="E76" s="204">
        <v>3</v>
      </c>
      <c r="F76" s="201" t="s">
        <v>198</v>
      </c>
      <c r="G76" s="199" t="s">
        <v>516</v>
      </c>
      <c r="H76" s="147">
        <f>VLOOKUP(G:G,RES.,COLUMN(REFERENCES!C:C),FALSE)</f>
        <v>175.26</v>
      </c>
      <c r="I76" s="106">
        <f t="shared" si="1"/>
        <v>1</v>
      </c>
    </row>
    <row r="77" spans="1:9" x14ac:dyDescent="0.25">
      <c r="A77" s="202" t="s">
        <v>464</v>
      </c>
      <c r="B77" s="197" t="s">
        <v>615</v>
      </c>
      <c r="C77" s="203" t="s">
        <v>122</v>
      </c>
      <c r="D77" s="200">
        <v>2400</v>
      </c>
      <c r="E77" s="204">
        <v>3</v>
      </c>
      <c r="F77" s="201" t="s">
        <v>198</v>
      </c>
      <c r="G77" s="199" t="s">
        <v>517</v>
      </c>
      <c r="H77" s="147">
        <f>VLOOKUP(G:G,RES.,COLUMN(REFERENCES!C:C),FALSE)</f>
        <v>205.01</v>
      </c>
      <c r="I77" s="106">
        <f t="shared" si="1"/>
        <v>1</v>
      </c>
    </row>
    <row r="78" spans="1:9" x14ac:dyDescent="0.25">
      <c r="A78" s="202" t="s">
        <v>477</v>
      </c>
      <c r="B78" s="197" t="s">
        <v>615</v>
      </c>
      <c r="C78" s="203" t="s">
        <v>122</v>
      </c>
      <c r="D78" s="200">
        <v>1200</v>
      </c>
      <c r="E78" s="204">
        <v>3</v>
      </c>
      <c r="F78" s="201" t="s">
        <v>199</v>
      </c>
      <c r="G78" s="199" t="s">
        <v>514</v>
      </c>
      <c r="H78" s="147">
        <f>VLOOKUP(G:G,RES.,COLUMN(REFERENCES!C:C),FALSE)</f>
        <v>115.38</v>
      </c>
      <c r="I78" s="106">
        <f t="shared" si="1"/>
        <v>1</v>
      </c>
    </row>
    <row r="79" spans="1:9" x14ac:dyDescent="0.25">
      <c r="A79" s="202" t="s">
        <v>478</v>
      </c>
      <c r="B79" s="197" t="s">
        <v>615</v>
      </c>
      <c r="C79" s="203" t="s">
        <v>122</v>
      </c>
      <c r="D79" s="200">
        <v>1600</v>
      </c>
      <c r="E79" s="204">
        <v>3</v>
      </c>
      <c r="F79" s="201" t="s">
        <v>199</v>
      </c>
      <c r="G79" s="199" t="s">
        <v>515</v>
      </c>
      <c r="H79" s="147">
        <f>VLOOKUP(G:G,RES.,COLUMN(REFERENCES!C:C),FALSE)</f>
        <v>145.24</v>
      </c>
      <c r="I79" s="106">
        <f t="shared" si="1"/>
        <v>1</v>
      </c>
    </row>
    <row r="80" spans="1:9" x14ac:dyDescent="0.25">
      <c r="A80" s="202" t="s">
        <v>479</v>
      </c>
      <c r="B80" s="197" t="s">
        <v>615</v>
      </c>
      <c r="C80" s="203" t="s">
        <v>122</v>
      </c>
      <c r="D80" s="200">
        <v>2000</v>
      </c>
      <c r="E80" s="204">
        <v>3</v>
      </c>
      <c r="F80" s="201" t="s">
        <v>199</v>
      </c>
      <c r="G80" s="199" t="s">
        <v>516</v>
      </c>
      <c r="H80" s="147">
        <f>VLOOKUP(G:G,RES.,COLUMN(REFERENCES!C:C),FALSE)</f>
        <v>175.26</v>
      </c>
      <c r="I80" s="106">
        <f t="shared" si="1"/>
        <v>1</v>
      </c>
    </row>
    <row r="81" spans="1:9" x14ac:dyDescent="0.25">
      <c r="A81" s="202" t="s">
        <v>480</v>
      </c>
      <c r="B81" s="197" t="s">
        <v>615</v>
      </c>
      <c r="C81" s="203" t="s">
        <v>122</v>
      </c>
      <c r="D81" s="200">
        <v>2400</v>
      </c>
      <c r="E81" s="204">
        <v>3</v>
      </c>
      <c r="F81" s="201" t="s">
        <v>199</v>
      </c>
      <c r="G81" s="199" t="s">
        <v>517</v>
      </c>
      <c r="H81" s="147">
        <f>VLOOKUP(G:G,RES.,COLUMN(REFERENCES!C:C),FALSE)</f>
        <v>205.01</v>
      </c>
      <c r="I81" s="106">
        <f t="shared" si="1"/>
        <v>1</v>
      </c>
    </row>
    <row r="82" spans="1:9" x14ac:dyDescent="0.25">
      <c r="A82" s="202" t="s">
        <v>493</v>
      </c>
      <c r="B82" s="197" t="s">
        <v>615</v>
      </c>
      <c r="C82" s="203" t="s">
        <v>122</v>
      </c>
      <c r="D82" s="200">
        <v>1200</v>
      </c>
      <c r="E82" s="204">
        <v>3</v>
      </c>
      <c r="F82" s="201" t="s">
        <v>200</v>
      </c>
      <c r="G82" s="199" t="s">
        <v>514</v>
      </c>
      <c r="H82" s="147">
        <f>VLOOKUP(G:G,RES.,COLUMN(REFERENCES!C:C),FALSE)</f>
        <v>115.38</v>
      </c>
      <c r="I82" s="106">
        <f t="shared" si="1"/>
        <v>1</v>
      </c>
    </row>
    <row r="83" spans="1:9" x14ac:dyDescent="0.25">
      <c r="A83" s="202" t="s">
        <v>494</v>
      </c>
      <c r="B83" s="197" t="s">
        <v>615</v>
      </c>
      <c r="C83" s="203" t="s">
        <v>122</v>
      </c>
      <c r="D83" s="200">
        <v>1600</v>
      </c>
      <c r="E83" s="204">
        <v>3</v>
      </c>
      <c r="F83" s="201" t="s">
        <v>200</v>
      </c>
      <c r="G83" s="199" t="s">
        <v>515</v>
      </c>
      <c r="H83" s="147">
        <f>VLOOKUP(G:G,RES.,COLUMN(REFERENCES!C:C),FALSE)</f>
        <v>145.24</v>
      </c>
      <c r="I83" s="106">
        <f t="shared" si="1"/>
        <v>1</v>
      </c>
    </row>
    <row r="84" spans="1:9" x14ac:dyDescent="0.25">
      <c r="A84" s="202" t="s">
        <v>495</v>
      </c>
      <c r="B84" s="197" t="s">
        <v>615</v>
      </c>
      <c r="C84" s="203" t="s">
        <v>122</v>
      </c>
      <c r="D84" s="200">
        <v>2000</v>
      </c>
      <c r="E84" s="204">
        <v>3</v>
      </c>
      <c r="F84" s="201" t="s">
        <v>200</v>
      </c>
      <c r="G84" s="199" t="s">
        <v>516</v>
      </c>
      <c r="H84" s="147">
        <f>VLOOKUP(G:G,RES.,COLUMN(REFERENCES!C:C),FALSE)</f>
        <v>175.26</v>
      </c>
      <c r="I84" s="106">
        <f t="shared" si="1"/>
        <v>1</v>
      </c>
    </row>
    <row r="85" spans="1:9" x14ac:dyDescent="0.25">
      <c r="A85" s="202" t="s">
        <v>496</v>
      </c>
      <c r="B85" s="197" t="s">
        <v>615</v>
      </c>
      <c r="C85" s="203" t="s">
        <v>122</v>
      </c>
      <c r="D85" s="200">
        <v>2400</v>
      </c>
      <c r="E85" s="204">
        <v>3</v>
      </c>
      <c r="F85" s="201" t="s">
        <v>200</v>
      </c>
      <c r="G85" s="199" t="s">
        <v>517</v>
      </c>
      <c r="H85" s="147">
        <f>VLOOKUP(G:G,RES.,COLUMN(REFERENCES!C:C),FALSE)</f>
        <v>205.01</v>
      </c>
      <c r="I85" s="106">
        <f t="shared" si="1"/>
        <v>1</v>
      </c>
    </row>
    <row r="86" spans="1:9" x14ac:dyDescent="0.25">
      <c r="A86" s="202" t="s">
        <v>708</v>
      </c>
      <c r="B86" s="197" t="s">
        <v>615</v>
      </c>
      <c r="C86" s="203" t="s">
        <v>122</v>
      </c>
      <c r="D86" s="200">
        <v>1200</v>
      </c>
      <c r="E86" s="204">
        <v>3</v>
      </c>
      <c r="F86" s="201" t="s">
        <v>707</v>
      </c>
      <c r="G86" s="199" t="s">
        <v>514</v>
      </c>
      <c r="H86" s="147">
        <f>VLOOKUP(G:G,RES.,COLUMN(REFERENCES!C:C),FALSE)</f>
        <v>115.38</v>
      </c>
      <c r="I86" s="106">
        <f t="shared" si="1"/>
        <v>1</v>
      </c>
    </row>
    <row r="87" spans="1:9" x14ac:dyDescent="0.25">
      <c r="A87" s="202" t="s">
        <v>709</v>
      </c>
      <c r="B87" s="197" t="s">
        <v>615</v>
      </c>
      <c r="C87" s="203" t="s">
        <v>122</v>
      </c>
      <c r="D87" s="200">
        <v>1600</v>
      </c>
      <c r="E87" s="204">
        <v>3</v>
      </c>
      <c r="F87" s="201" t="s">
        <v>707</v>
      </c>
      <c r="G87" s="199" t="s">
        <v>515</v>
      </c>
      <c r="H87" s="147">
        <f>VLOOKUP(G:G,RES.,COLUMN(REFERENCES!C:C),FALSE)</f>
        <v>145.24</v>
      </c>
      <c r="I87" s="106">
        <f t="shared" si="1"/>
        <v>1</v>
      </c>
    </row>
    <row r="88" spans="1:9" x14ac:dyDescent="0.25">
      <c r="A88" s="202" t="s">
        <v>710</v>
      </c>
      <c r="B88" s="197" t="s">
        <v>615</v>
      </c>
      <c r="C88" s="203" t="s">
        <v>122</v>
      </c>
      <c r="D88" s="200">
        <v>2000</v>
      </c>
      <c r="E88" s="204">
        <v>3</v>
      </c>
      <c r="F88" s="201" t="s">
        <v>707</v>
      </c>
      <c r="G88" s="199" t="s">
        <v>516</v>
      </c>
      <c r="H88" s="147">
        <f>VLOOKUP(G:G,RES.,COLUMN(REFERENCES!C:C),FALSE)</f>
        <v>175.26</v>
      </c>
      <c r="I88" s="106">
        <f t="shared" si="1"/>
        <v>1</v>
      </c>
    </row>
    <row r="89" spans="1:9" x14ac:dyDescent="0.25">
      <c r="A89" s="202" t="s">
        <v>711</v>
      </c>
      <c r="B89" s="197" t="s">
        <v>615</v>
      </c>
      <c r="C89" s="203" t="s">
        <v>122</v>
      </c>
      <c r="D89" s="200">
        <v>2400</v>
      </c>
      <c r="E89" s="204">
        <v>3</v>
      </c>
      <c r="F89" s="201" t="s">
        <v>707</v>
      </c>
      <c r="G89" s="199" t="s">
        <v>517</v>
      </c>
      <c r="H89" s="147">
        <f>VLOOKUP(G:G,RES.,COLUMN(REFERENCES!C:C),FALSE)</f>
        <v>205.01</v>
      </c>
      <c r="I89" s="106">
        <f t="shared" si="1"/>
        <v>1</v>
      </c>
    </row>
    <row r="90" spans="1:9" x14ac:dyDescent="0.25">
      <c r="A90" s="202" t="s">
        <v>158</v>
      </c>
      <c r="B90" s="197" t="s">
        <v>615</v>
      </c>
      <c r="C90" s="203" t="s">
        <v>122</v>
      </c>
      <c r="D90" s="200">
        <v>1200</v>
      </c>
      <c r="E90" s="204">
        <v>3</v>
      </c>
      <c r="F90" s="201" t="s">
        <v>125</v>
      </c>
      <c r="G90" s="199" t="s">
        <v>530</v>
      </c>
      <c r="H90" s="147">
        <f>VLOOKUP(G:G,RES.,COLUMN(REFERENCES!C:C),FALSE)</f>
        <v>96.1</v>
      </c>
      <c r="I90" s="106">
        <f t="shared" si="1"/>
        <v>1</v>
      </c>
    </row>
    <row r="91" spans="1:9" x14ac:dyDescent="0.25">
      <c r="A91" s="202" t="s">
        <v>157</v>
      </c>
      <c r="B91" s="197" t="s">
        <v>615</v>
      </c>
      <c r="C91" s="203" t="s">
        <v>122</v>
      </c>
      <c r="D91" s="200">
        <v>1600</v>
      </c>
      <c r="E91" s="204">
        <v>3</v>
      </c>
      <c r="F91" s="201" t="s">
        <v>125</v>
      </c>
      <c r="G91" s="199" t="s">
        <v>531</v>
      </c>
      <c r="H91" s="147">
        <f>VLOOKUP(G:G,RES.,COLUMN(REFERENCES!C:C),FALSE)</f>
        <v>119.58</v>
      </c>
      <c r="I91" s="106">
        <f t="shared" si="1"/>
        <v>1</v>
      </c>
    </row>
    <row r="92" spans="1:9" x14ac:dyDescent="0.25">
      <c r="A92" s="202" t="s">
        <v>156</v>
      </c>
      <c r="B92" s="197" t="s">
        <v>615</v>
      </c>
      <c r="C92" s="203" t="s">
        <v>122</v>
      </c>
      <c r="D92" s="200">
        <v>2000</v>
      </c>
      <c r="E92" s="204">
        <v>3</v>
      </c>
      <c r="F92" s="201" t="s">
        <v>125</v>
      </c>
      <c r="G92" s="199" t="s">
        <v>532</v>
      </c>
      <c r="H92" s="147">
        <f>VLOOKUP(G:G,RES.,COLUMN(REFERENCES!C:C),FALSE)</f>
        <v>143.15</v>
      </c>
      <c r="I92" s="106">
        <f t="shared" si="1"/>
        <v>1</v>
      </c>
    </row>
    <row r="93" spans="1:9" x14ac:dyDescent="0.25">
      <c r="A93" s="202" t="s">
        <v>155</v>
      </c>
      <c r="B93" s="197" t="s">
        <v>615</v>
      </c>
      <c r="C93" s="203" t="s">
        <v>122</v>
      </c>
      <c r="D93" s="200">
        <v>2400</v>
      </c>
      <c r="E93" s="204">
        <v>3</v>
      </c>
      <c r="F93" s="201" t="s">
        <v>125</v>
      </c>
      <c r="G93" s="199" t="s">
        <v>533</v>
      </c>
      <c r="H93" s="147">
        <f>VLOOKUP(G:G,RES.,COLUMN(REFERENCES!C:C),FALSE)</f>
        <v>166.53</v>
      </c>
      <c r="I93" s="106">
        <f t="shared" si="1"/>
        <v>1</v>
      </c>
    </row>
    <row r="94" spans="1:9" x14ac:dyDescent="0.25">
      <c r="A94" s="202" t="s">
        <v>514</v>
      </c>
      <c r="B94" s="197" t="s">
        <v>615</v>
      </c>
      <c r="C94" s="203" t="s">
        <v>122</v>
      </c>
      <c r="D94" s="200">
        <v>1200</v>
      </c>
      <c r="E94" s="204">
        <v>3</v>
      </c>
      <c r="F94" s="201" t="s">
        <v>674</v>
      </c>
      <c r="G94" s="199" t="s">
        <v>514</v>
      </c>
      <c r="H94" s="147">
        <f>VLOOKUP(G:G,RES.,COLUMN(REFERENCES!C:C),FALSE)</f>
        <v>115.38</v>
      </c>
      <c r="I94" s="106">
        <f t="shared" si="1"/>
        <v>1</v>
      </c>
    </row>
    <row r="95" spans="1:9" x14ac:dyDescent="0.25">
      <c r="A95" s="202" t="s">
        <v>515</v>
      </c>
      <c r="B95" s="197" t="s">
        <v>615</v>
      </c>
      <c r="C95" s="203" t="s">
        <v>122</v>
      </c>
      <c r="D95" s="200">
        <v>1600</v>
      </c>
      <c r="E95" s="204">
        <v>3</v>
      </c>
      <c r="F95" s="201" t="s">
        <v>674</v>
      </c>
      <c r="G95" s="199" t="s">
        <v>515</v>
      </c>
      <c r="H95" s="147">
        <f>VLOOKUP(G:G,RES.,COLUMN(REFERENCES!C:C),FALSE)</f>
        <v>145.24</v>
      </c>
      <c r="I95" s="106">
        <f t="shared" si="1"/>
        <v>1</v>
      </c>
    </row>
    <row r="96" spans="1:9" x14ac:dyDescent="0.25">
      <c r="A96" s="202" t="s">
        <v>516</v>
      </c>
      <c r="B96" s="197" t="s">
        <v>615</v>
      </c>
      <c r="C96" s="203" t="s">
        <v>122</v>
      </c>
      <c r="D96" s="200">
        <v>2000</v>
      </c>
      <c r="E96" s="204">
        <v>3</v>
      </c>
      <c r="F96" s="201" t="s">
        <v>674</v>
      </c>
      <c r="G96" s="199" t="s">
        <v>516</v>
      </c>
      <c r="H96" s="147">
        <f>VLOOKUP(G:G,RES.,COLUMN(REFERENCES!C:C),FALSE)</f>
        <v>175.26</v>
      </c>
      <c r="I96" s="106">
        <f t="shared" si="1"/>
        <v>1</v>
      </c>
    </row>
    <row r="97" spans="1:9" x14ac:dyDescent="0.25">
      <c r="A97" s="202" t="s">
        <v>517</v>
      </c>
      <c r="B97" s="197" t="s">
        <v>615</v>
      </c>
      <c r="C97" s="203" t="s">
        <v>122</v>
      </c>
      <c r="D97" s="200">
        <v>2400</v>
      </c>
      <c r="E97" s="204">
        <v>3</v>
      </c>
      <c r="F97" s="201" t="s">
        <v>674</v>
      </c>
      <c r="G97" s="199" t="s">
        <v>517</v>
      </c>
      <c r="H97" s="147">
        <f>VLOOKUP(G:G,RES.,COLUMN(REFERENCES!C:C),FALSE)</f>
        <v>205.01</v>
      </c>
      <c r="I97" s="106">
        <f t="shared" si="1"/>
        <v>1</v>
      </c>
    </row>
    <row r="98" spans="1:9" x14ac:dyDescent="0.25">
      <c r="A98" s="202" t="s">
        <v>530</v>
      </c>
      <c r="B98" s="197" t="s">
        <v>615</v>
      </c>
      <c r="C98" s="203" t="s">
        <v>122</v>
      </c>
      <c r="D98" s="200">
        <v>1200</v>
      </c>
      <c r="E98" s="204">
        <v>3</v>
      </c>
      <c r="F98" s="201" t="s">
        <v>673</v>
      </c>
      <c r="G98" s="199" t="s">
        <v>530</v>
      </c>
      <c r="H98" s="147">
        <f>VLOOKUP(G:G,RES.,COLUMN(REFERENCES!C:C),FALSE)</f>
        <v>96.1</v>
      </c>
      <c r="I98" s="106">
        <f t="shared" si="1"/>
        <v>1</v>
      </c>
    </row>
    <row r="99" spans="1:9" x14ac:dyDescent="0.25">
      <c r="A99" s="202" t="s">
        <v>531</v>
      </c>
      <c r="B99" s="197" t="s">
        <v>615</v>
      </c>
      <c r="C99" s="203" t="s">
        <v>122</v>
      </c>
      <c r="D99" s="200">
        <v>1600</v>
      </c>
      <c r="E99" s="204">
        <v>3</v>
      </c>
      <c r="F99" s="201" t="s">
        <v>673</v>
      </c>
      <c r="G99" s="199" t="s">
        <v>531</v>
      </c>
      <c r="H99" s="147">
        <f>VLOOKUP(G:G,RES.,COLUMN(REFERENCES!C:C),FALSE)</f>
        <v>119.58</v>
      </c>
      <c r="I99" s="106">
        <f t="shared" si="1"/>
        <v>1</v>
      </c>
    </row>
    <row r="100" spans="1:9" x14ac:dyDescent="0.25">
      <c r="A100" s="202" t="s">
        <v>532</v>
      </c>
      <c r="B100" s="197" t="s">
        <v>615</v>
      </c>
      <c r="C100" s="203" t="s">
        <v>122</v>
      </c>
      <c r="D100" s="200">
        <v>2000</v>
      </c>
      <c r="E100" s="204">
        <v>3</v>
      </c>
      <c r="F100" s="201" t="s">
        <v>673</v>
      </c>
      <c r="G100" s="199" t="s">
        <v>532</v>
      </c>
      <c r="H100" s="147">
        <f>VLOOKUP(G:G,RES.,COLUMN(REFERENCES!C:C),FALSE)</f>
        <v>143.15</v>
      </c>
      <c r="I100" s="106">
        <f t="shared" si="1"/>
        <v>1</v>
      </c>
    </row>
    <row r="101" spans="1:9" x14ac:dyDescent="0.25">
      <c r="A101" s="202" t="s">
        <v>533</v>
      </c>
      <c r="B101" s="197" t="s">
        <v>615</v>
      </c>
      <c r="C101" s="203" t="s">
        <v>122</v>
      </c>
      <c r="D101" s="200">
        <v>2400</v>
      </c>
      <c r="E101" s="204">
        <v>3</v>
      </c>
      <c r="F101" s="201" t="s">
        <v>673</v>
      </c>
      <c r="G101" s="199" t="s">
        <v>533</v>
      </c>
      <c r="H101" s="147">
        <f>VLOOKUP(G:G,RES.,COLUMN(REFERENCES!C:C),FALSE)</f>
        <v>166.53</v>
      </c>
      <c r="I101" s="106">
        <f t="shared" si="1"/>
        <v>1</v>
      </c>
    </row>
    <row r="102" spans="1:9" x14ac:dyDescent="0.25">
      <c r="A102" s="202" t="s">
        <v>241</v>
      </c>
      <c r="B102" s="197" t="s">
        <v>616</v>
      </c>
      <c r="C102" s="203" t="s">
        <v>123</v>
      </c>
      <c r="D102" s="200">
        <v>1200</v>
      </c>
      <c r="E102" s="204">
        <v>2</v>
      </c>
      <c r="F102" s="201" t="s">
        <v>183</v>
      </c>
      <c r="G102" s="199" t="s">
        <v>518</v>
      </c>
      <c r="H102" s="147">
        <f>VLOOKUP(G:G,RES.,COLUMN(REFERENCES!C:C),FALSE)</f>
        <v>42.32</v>
      </c>
      <c r="I102" s="106">
        <f t="shared" si="1"/>
        <v>1</v>
      </c>
    </row>
    <row r="103" spans="1:9" x14ac:dyDescent="0.25">
      <c r="A103" s="202" t="s">
        <v>242</v>
      </c>
      <c r="B103" s="197" t="s">
        <v>616</v>
      </c>
      <c r="C103" s="203" t="s">
        <v>123</v>
      </c>
      <c r="D103" s="200">
        <v>1600</v>
      </c>
      <c r="E103" s="204">
        <v>2</v>
      </c>
      <c r="F103" s="201" t="s">
        <v>183</v>
      </c>
      <c r="G103" s="199" t="s">
        <v>519</v>
      </c>
      <c r="H103" s="147">
        <f>VLOOKUP(G:G,RES.,COLUMN(REFERENCES!C:C),FALSE)</f>
        <v>53.58</v>
      </c>
      <c r="I103" s="106">
        <f t="shared" si="1"/>
        <v>1</v>
      </c>
    </row>
    <row r="104" spans="1:9" x14ac:dyDescent="0.25">
      <c r="A104" s="202" t="s">
        <v>243</v>
      </c>
      <c r="B104" s="197" t="s">
        <v>616</v>
      </c>
      <c r="C104" s="203" t="s">
        <v>123</v>
      </c>
      <c r="D104" s="200">
        <v>2000</v>
      </c>
      <c r="E104" s="204">
        <v>2</v>
      </c>
      <c r="F104" s="201" t="s">
        <v>183</v>
      </c>
      <c r="G104" s="199" t="s">
        <v>520</v>
      </c>
      <c r="H104" s="147">
        <f>VLOOKUP(G:G,RES.,COLUMN(REFERENCES!C:C),FALSE)</f>
        <v>64.95</v>
      </c>
      <c r="I104" s="106">
        <f t="shared" si="1"/>
        <v>1</v>
      </c>
    </row>
    <row r="105" spans="1:9" x14ac:dyDescent="0.25">
      <c r="A105" s="202" t="s">
        <v>244</v>
      </c>
      <c r="B105" s="197" t="s">
        <v>616</v>
      </c>
      <c r="C105" s="203" t="s">
        <v>123</v>
      </c>
      <c r="D105" s="200">
        <v>2400</v>
      </c>
      <c r="E105" s="204">
        <v>2</v>
      </c>
      <c r="F105" s="201" t="s">
        <v>183</v>
      </c>
      <c r="G105" s="199" t="s">
        <v>521</v>
      </c>
      <c r="H105" s="147">
        <f>VLOOKUP(G:G,RES.,COLUMN(REFERENCES!C:C),FALSE)</f>
        <v>76.2</v>
      </c>
      <c r="I105" s="106">
        <f t="shared" si="1"/>
        <v>1</v>
      </c>
    </row>
    <row r="106" spans="1:9" x14ac:dyDescent="0.25">
      <c r="A106" s="202" t="s">
        <v>257</v>
      </c>
      <c r="B106" s="197" t="s">
        <v>616</v>
      </c>
      <c r="C106" s="203" t="s">
        <v>123</v>
      </c>
      <c r="D106" s="200">
        <v>1200</v>
      </c>
      <c r="E106" s="204">
        <v>2</v>
      </c>
      <c r="F106" s="201" t="s">
        <v>184</v>
      </c>
      <c r="G106" s="199" t="s">
        <v>534</v>
      </c>
      <c r="H106" s="147">
        <f>VLOOKUP(G:G,RES.,COLUMN(REFERENCES!C:C),FALSE)</f>
        <v>34.799999999999997</v>
      </c>
      <c r="I106" s="106">
        <f t="shared" si="1"/>
        <v>1</v>
      </c>
    </row>
    <row r="107" spans="1:9" x14ac:dyDescent="0.25">
      <c r="A107" s="202" t="s">
        <v>258</v>
      </c>
      <c r="B107" s="197" t="s">
        <v>616</v>
      </c>
      <c r="C107" s="203" t="s">
        <v>123</v>
      </c>
      <c r="D107" s="200">
        <v>1600</v>
      </c>
      <c r="E107" s="204">
        <v>2</v>
      </c>
      <c r="F107" s="201" t="s">
        <v>184</v>
      </c>
      <c r="G107" s="199" t="s">
        <v>535</v>
      </c>
      <c r="H107" s="147">
        <f>VLOOKUP(G:G,RES.,COLUMN(REFERENCES!C:C),FALSE)</f>
        <v>43.53</v>
      </c>
      <c r="I107" s="106">
        <f t="shared" si="1"/>
        <v>1</v>
      </c>
    </row>
    <row r="108" spans="1:9" x14ac:dyDescent="0.25">
      <c r="A108" s="202" t="s">
        <v>259</v>
      </c>
      <c r="B108" s="197" t="s">
        <v>616</v>
      </c>
      <c r="C108" s="203" t="s">
        <v>123</v>
      </c>
      <c r="D108" s="200">
        <v>2000</v>
      </c>
      <c r="E108" s="204">
        <v>2</v>
      </c>
      <c r="F108" s="201" t="s">
        <v>184</v>
      </c>
      <c r="G108" s="199" t="s">
        <v>536</v>
      </c>
      <c r="H108" s="147">
        <f>VLOOKUP(G:G,RES.,COLUMN(REFERENCES!C:C),FALSE)</f>
        <v>52.35</v>
      </c>
      <c r="I108" s="106">
        <f t="shared" si="1"/>
        <v>1</v>
      </c>
    </row>
    <row r="109" spans="1:9" x14ac:dyDescent="0.25">
      <c r="A109" s="202" t="s">
        <v>260</v>
      </c>
      <c r="B109" s="197" t="s">
        <v>616</v>
      </c>
      <c r="C109" s="203" t="s">
        <v>123</v>
      </c>
      <c r="D109" s="200">
        <v>2400</v>
      </c>
      <c r="E109" s="204">
        <v>2</v>
      </c>
      <c r="F109" s="201" t="s">
        <v>184</v>
      </c>
      <c r="G109" s="199" t="s">
        <v>537</v>
      </c>
      <c r="H109" s="147">
        <f>VLOOKUP(G:G,RES.,COLUMN(REFERENCES!C:C),FALSE)</f>
        <v>61.08</v>
      </c>
      <c r="I109" s="106">
        <f t="shared" si="1"/>
        <v>1</v>
      </c>
    </row>
    <row r="110" spans="1:9" x14ac:dyDescent="0.25">
      <c r="A110" s="202" t="s">
        <v>273</v>
      </c>
      <c r="B110" s="197" t="s">
        <v>616</v>
      </c>
      <c r="C110" s="203" t="s">
        <v>123</v>
      </c>
      <c r="D110" s="200">
        <v>1200</v>
      </c>
      <c r="E110" s="204">
        <v>2</v>
      </c>
      <c r="F110" s="201" t="s">
        <v>185</v>
      </c>
      <c r="G110" s="199" t="s">
        <v>518</v>
      </c>
      <c r="H110" s="147">
        <f>VLOOKUP(G:G,RES.,COLUMN(REFERENCES!C:C),FALSE)</f>
        <v>42.32</v>
      </c>
      <c r="I110" s="106">
        <f t="shared" si="1"/>
        <v>1</v>
      </c>
    </row>
    <row r="111" spans="1:9" x14ac:dyDescent="0.25">
      <c r="A111" s="202" t="s">
        <v>274</v>
      </c>
      <c r="B111" s="197" t="s">
        <v>616</v>
      </c>
      <c r="C111" s="203" t="s">
        <v>123</v>
      </c>
      <c r="D111" s="200">
        <v>1600</v>
      </c>
      <c r="E111" s="204">
        <v>2</v>
      </c>
      <c r="F111" s="201" t="s">
        <v>185</v>
      </c>
      <c r="G111" s="199" t="s">
        <v>519</v>
      </c>
      <c r="H111" s="147">
        <f>VLOOKUP(G:G,RES.,COLUMN(REFERENCES!C:C),FALSE)</f>
        <v>53.58</v>
      </c>
      <c r="I111" s="106">
        <f t="shared" si="1"/>
        <v>1</v>
      </c>
    </row>
    <row r="112" spans="1:9" x14ac:dyDescent="0.25">
      <c r="A112" s="202" t="s">
        <v>275</v>
      </c>
      <c r="B112" s="197" t="s">
        <v>616</v>
      </c>
      <c r="C112" s="203" t="s">
        <v>123</v>
      </c>
      <c r="D112" s="200">
        <v>2000</v>
      </c>
      <c r="E112" s="204">
        <v>2</v>
      </c>
      <c r="F112" s="201" t="s">
        <v>185</v>
      </c>
      <c r="G112" s="199" t="s">
        <v>520</v>
      </c>
      <c r="H112" s="147">
        <f>VLOOKUP(G:G,RES.,COLUMN(REFERENCES!C:C),FALSE)</f>
        <v>64.95</v>
      </c>
      <c r="I112" s="106">
        <f t="shared" si="1"/>
        <v>1</v>
      </c>
    </row>
    <row r="113" spans="1:9" x14ac:dyDescent="0.25">
      <c r="A113" s="202" t="s">
        <v>276</v>
      </c>
      <c r="B113" s="197" t="s">
        <v>616</v>
      </c>
      <c r="C113" s="203" t="s">
        <v>123</v>
      </c>
      <c r="D113" s="200">
        <v>2400</v>
      </c>
      <c r="E113" s="204">
        <v>2</v>
      </c>
      <c r="F113" s="201" t="s">
        <v>185</v>
      </c>
      <c r="G113" s="199" t="s">
        <v>521</v>
      </c>
      <c r="H113" s="147">
        <f>VLOOKUP(G:G,RES.,COLUMN(REFERENCES!C:C),FALSE)</f>
        <v>76.2</v>
      </c>
      <c r="I113" s="106">
        <f t="shared" si="1"/>
        <v>1</v>
      </c>
    </row>
    <row r="114" spans="1:9" x14ac:dyDescent="0.25">
      <c r="A114" s="202" t="s">
        <v>289</v>
      </c>
      <c r="B114" s="197" t="s">
        <v>616</v>
      </c>
      <c r="C114" s="203" t="s">
        <v>123</v>
      </c>
      <c r="D114" s="200">
        <v>1200</v>
      </c>
      <c r="E114" s="204">
        <v>2</v>
      </c>
      <c r="F114" s="201" t="s">
        <v>186</v>
      </c>
      <c r="G114" s="199" t="s">
        <v>518</v>
      </c>
      <c r="H114" s="147">
        <f>VLOOKUP(G:G,RES.,COLUMN(REFERENCES!C:C),FALSE)</f>
        <v>42.32</v>
      </c>
      <c r="I114" s="106">
        <f t="shared" si="1"/>
        <v>1</v>
      </c>
    </row>
    <row r="115" spans="1:9" x14ac:dyDescent="0.25">
      <c r="A115" s="202" t="s">
        <v>290</v>
      </c>
      <c r="B115" s="197" t="s">
        <v>616</v>
      </c>
      <c r="C115" s="203" t="s">
        <v>123</v>
      </c>
      <c r="D115" s="200">
        <v>1600</v>
      </c>
      <c r="E115" s="204">
        <v>2</v>
      </c>
      <c r="F115" s="201" t="s">
        <v>186</v>
      </c>
      <c r="G115" s="199" t="s">
        <v>519</v>
      </c>
      <c r="H115" s="147">
        <f>VLOOKUP(G:G,RES.,COLUMN(REFERENCES!C:C),FALSE)</f>
        <v>53.58</v>
      </c>
      <c r="I115" s="106">
        <f t="shared" si="1"/>
        <v>1</v>
      </c>
    </row>
    <row r="116" spans="1:9" x14ac:dyDescent="0.25">
      <c r="A116" s="202" t="s">
        <v>291</v>
      </c>
      <c r="B116" s="197" t="s">
        <v>616</v>
      </c>
      <c r="C116" s="203" t="s">
        <v>123</v>
      </c>
      <c r="D116" s="200">
        <v>2000</v>
      </c>
      <c r="E116" s="204">
        <v>2</v>
      </c>
      <c r="F116" s="201" t="s">
        <v>186</v>
      </c>
      <c r="G116" s="199" t="s">
        <v>520</v>
      </c>
      <c r="H116" s="147">
        <f>VLOOKUP(G:G,RES.,COLUMN(REFERENCES!C:C),FALSE)</f>
        <v>64.95</v>
      </c>
      <c r="I116" s="106">
        <f t="shared" si="1"/>
        <v>1</v>
      </c>
    </row>
    <row r="117" spans="1:9" x14ac:dyDescent="0.25">
      <c r="A117" s="202" t="s">
        <v>292</v>
      </c>
      <c r="B117" s="197" t="s">
        <v>616</v>
      </c>
      <c r="C117" s="203" t="s">
        <v>123</v>
      </c>
      <c r="D117" s="200">
        <v>2400</v>
      </c>
      <c r="E117" s="204">
        <v>2</v>
      </c>
      <c r="F117" s="201" t="s">
        <v>186</v>
      </c>
      <c r="G117" s="199" t="s">
        <v>521</v>
      </c>
      <c r="H117" s="147">
        <f>VLOOKUP(G:G,RES.,COLUMN(REFERENCES!C:C),FALSE)</f>
        <v>76.2</v>
      </c>
      <c r="I117" s="106">
        <f t="shared" si="1"/>
        <v>1</v>
      </c>
    </row>
    <row r="118" spans="1:9" x14ac:dyDescent="0.25">
      <c r="A118" s="202" t="s">
        <v>305</v>
      </c>
      <c r="B118" s="197" t="s">
        <v>616</v>
      </c>
      <c r="C118" s="203" t="s">
        <v>123</v>
      </c>
      <c r="D118" s="200">
        <v>1200</v>
      </c>
      <c r="E118" s="204">
        <v>2</v>
      </c>
      <c r="F118" s="201" t="s">
        <v>187</v>
      </c>
      <c r="G118" s="199" t="s">
        <v>518</v>
      </c>
      <c r="H118" s="147">
        <f>VLOOKUP(G:G,RES.,COLUMN(REFERENCES!C:C),FALSE)</f>
        <v>42.32</v>
      </c>
      <c r="I118" s="106">
        <f t="shared" si="1"/>
        <v>1</v>
      </c>
    </row>
    <row r="119" spans="1:9" x14ac:dyDescent="0.25">
      <c r="A119" s="202" t="s">
        <v>306</v>
      </c>
      <c r="B119" s="197" t="s">
        <v>616</v>
      </c>
      <c r="C119" s="203" t="s">
        <v>123</v>
      </c>
      <c r="D119" s="200">
        <v>1600</v>
      </c>
      <c r="E119" s="204">
        <v>2</v>
      </c>
      <c r="F119" s="201" t="s">
        <v>187</v>
      </c>
      <c r="G119" s="199" t="s">
        <v>519</v>
      </c>
      <c r="H119" s="147">
        <f>VLOOKUP(G:G,RES.,COLUMN(REFERENCES!C:C),FALSE)</f>
        <v>53.58</v>
      </c>
      <c r="I119" s="106">
        <f t="shared" si="1"/>
        <v>1</v>
      </c>
    </row>
    <row r="120" spans="1:9" x14ac:dyDescent="0.25">
      <c r="A120" s="202" t="s">
        <v>307</v>
      </c>
      <c r="B120" s="197" t="s">
        <v>616</v>
      </c>
      <c r="C120" s="203" t="s">
        <v>123</v>
      </c>
      <c r="D120" s="200">
        <v>2000</v>
      </c>
      <c r="E120" s="204">
        <v>2</v>
      </c>
      <c r="F120" s="201" t="s">
        <v>187</v>
      </c>
      <c r="G120" s="199" t="s">
        <v>520</v>
      </c>
      <c r="H120" s="147">
        <f>VLOOKUP(G:G,RES.,COLUMN(REFERENCES!C:C),FALSE)</f>
        <v>64.95</v>
      </c>
      <c r="I120" s="106">
        <f t="shared" si="1"/>
        <v>1</v>
      </c>
    </row>
    <row r="121" spans="1:9" x14ac:dyDescent="0.25">
      <c r="A121" s="202" t="s">
        <v>308</v>
      </c>
      <c r="B121" s="197" t="s">
        <v>616</v>
      </c>
      <c r="C121" s="203" t="s">
        <v>123</v>
      </c>
      <c r="D121" s="200">
        <v>2400</v>
      </c>
      <c r="E121" s="204">
        <v>2</v>
      </c>
      <c r="F121" s="201" t="s">
        <v>187</v>
      </c>
      <c r="G121" s="199" t="s">
        <v>521</v>
      </c>
      <c r="H121" s="147">
        <f>VLOOKUP(G:G,RES.,COLUMN(REFERENCES!C:C),FALSE)</f>
        <v>76.2</v>
      </c>
      <c r="I121" s="106">
        <f t="shared" si="1"/>
        <v>1</v>
      </c>
    </row>
    <row r="122" spans="1:9" x14ac:dyDescent="0.25">
      <c r="A122" s="202" t="s">
        <v>321</v>
      </c>
      <c r="B122" s="197" t="s">
        <v>616</v>
      </c>
      <c r="C122" s="203" t="s">
        <v>123</v>
      </c>
      <c r="D122" s="200">
        <v>1200</v>
      </c>
      <c r="E122" s="204">
        <v>2</v>
      </c>
      <c r="F122" s="201" t="s">
        <v>188</v>
      </c>
      <c r="G122" s="199" t="s">
        <v>518</v>
      </c>
      <c r="H122" s="147">
        <f>VLOOKUP(G:G,RES.,COLUMN(REFERENCES!C:C),FALSE)</f>
        <v>42.32</v>
      </c>
      <c r="I122" s="106">
        <f t="shared" si="1"/>
        <v>1</v>
      </c>
    </row>
    <row r="123" spans="1:9" x14ac:dyDescent="0.25">
      <c r="A123" s="202" t="s">
        <v>322</v>
      </c>
      <c r="B123" s="197" t="s">
        <v>616</v>
      </c>
      <c r="C123" s="203" t="s">
        <v>123</v>
      </c>
      <c r="D123" s="200">
        <v>1600</v>
      </c>
      <c r="E123" s="204">
        <v>2</v>
      </c>
      <c r="F123" s="201" t="s">
        <v>188</v>
      </c>
      <c r="G123" s="199" t="s">
        <v>519</v>
      </c>
      <c r="H123" s="147">
        <f>VLOOKUP(G:G,RES.,COLUMN(REFERENCES!C:C),FALSE)</f>
        <v>53.58</v>
      </c>
      <c r="I123" s="106">
        <f t="shared" si="1"/>
        <v>1</v>
      </c>
    </row>
    <row r="124" spans="1:9" x14ac:dyDescent="0.25">
      <c r="A124" s="202" t="s">
        <v>323</v>
      </c>
      <c r="B124" s="197" t="s">
        <v>616</v>
      </c>
      <c r="C124" s="203" t="s">
        <v>123</v>
      </c>
      <c r="D124" s="200">
        <v>2000</v>
      </c>
      <c r="E124" s="204">
        <v>2</v>
      </c>
      <c r="F124" s="201" t="s">
        <v>188</v>
      </c>
      <c r="G124" s="199" t="s">
        <v>520</v>
      </c>
      <c r="H124" s="147">
        <f>VLOOKUP(G:G,RES.,COLUMN(REFERENCES!C:C),FALSE)</f>
        <v>64.95</v>
      </c>
      <c r="I124" s="106">
        <f t="shared" si="1"/>
        <v>1</v>
      </c>
    </row>
    <row r="125" spans="1:9" x14ac:dyDescent="0.25">
      <c r="A125" s="202" t="s">
        <v>324</v>
      </c>
      <c r="B125" s="197" t="s">
        <v>616</v>
      </c>
      <c r="C125" s="203" t="s">
        <v>123</v>
      </c>
      <c r="D125" s="200">
        <v>2400</v>
      </c>
      <c r="E125" s="204">
        <v>2</v>
      </c>
      <c r="F125" s="201" t="s">
        <v>188</v>
      </c>
      <c r="G125" s="199" t="s">
        <v>521</v>
      </c>
      <c r="H125" s="147">
        <f>VLOOKUP(G:G,RES.,COLUMN(REFERENCES!C:C),FALSE)</f>
        <v>76.2</v>
      </c>
      <c r="I125" s="106">
        <f t="shared" si="1"/>
        <v>1</v>
      </c>
    </row>
    <row r="126" spans="1:9" x14ac:dyDescent="0.25">
      <c r="A126" s="202" t="s">
        <v>337</v>
      </c>
      <c r="B126" s="197" t="s">
        <v>616</v>
      </c>
      <c r="C126" s="203" t="s">
        <v>123</v>
      </c>
      <c r="D126" s="200">
        <v>1200</v>
      </c>
      <c r="E126" s="204">
        <v>2</v>
      </c>
      <c r="F126" s="201" t="s">
        <v>189</v>
      </c>
      <c r="G126" s="199" t="s">
        <v>518</v>
      </c>
      <c r="H126" s="147">
        <f>VLOOKUP(G:G,RES.,COLUMN(REFERENCES!C:C),FALSE)</f>
        <v>42.32</v>
      </c>
      <c r="I126" s="106">
        <f t="shared" si="1"/>
        <v>1</v>
      </c>
    </row>
    <row r="127" spans="1:9" x14ac:dyDescent="0.25">
      <c r="A127" s="202" t="s">
        <v>338</v>
      </c>
      <c r="B127" s="197" t="s">
        <v>616</v>
      </c>
      <c r="C127" s="203" t="s">
        <v>123</v>
      </c>
      <c r="D127" s="200">
        <v>1600</v>
      </c>
      <c r="E127" s="204">
        <v>2</v>
      </c>
      <c r="F127" s="201" t="s">
        <v>189</v>
      </c>
      <c r="G127" s="199" t="s">
        <v>519</v>
      </c>
      <c r="H127" s="147">
        <f>VLOOKUP(G:G,RES.,COLUMN(REFERENCES!C:C),FALSE)</f>
        <v>53.58</v>
      </c>
      <c r="I127" s="106">
        <f t="shared" si="1"/>
        <v>1</v>
      </c>
    </row>
    <row r="128" spans="1:9" x14ac:dyDescent="0.25">
      <c r="A128" s="202" t="s">
        <v>339</v>
      </c>
      <c r="B128" s="197" t="s">
        <v>616</v>
      </c>
      <c r="C128" s="203" t="s">
        <v>123</v>
      </c>
      <c r="D128" s="200">
        <v>2000</v>
      </c>
      <c r="E128" s="204">
        <v>2</v>
      </c>
      <c r="F128" s="201" t="s">
        <v>189</v>
      </c>
      <c r="G128" s="199" t="s">
        <v>520</v>
      </c>
      <c r="H128" s="147">
        <f>VLOOKUP(G:G,RES.,COLUMN(REFERENCES!C:C),FALSE)</f>
        <v>64.95</v>
      </c>
      <c r="I128" s="106">
        <f t="shared" si="1"/>
        <v>1</v>
      </c>
    </row>
    <row r="129" spans="1:9" x14ac:dyDescent="0.25">
      <c r="A129" s="202" t="s">
        <v>340</v>
      </c>
      <c r="B129" s="197" t="s">
        <v>616</v>
      </c>
      <c r="C129" s="203" t="s">
        <v>123</v>
      </c>
      <c r="D129" s="200">
        <v>2400</v>
      </c>
      <c r="E129" s="204">
        <v>2</v>
      </c>
      <c r="F129" s="201" t="s">
        <v>189</v>
      </c>
      <c r="G129" s="199" t="s">
        <v>521</v>
      </c>
      <c r="H129" s="147">
        <f>VLOOKUP(G:G,RES.,COLUMN(REFERENCES!C:C),FALSE)</f>
        <v>76.2</v>
      </c>
      <c r="I129" s="106">
        <f t="shared" si="1"/>
        <v>1</v>
      </c>
    </row>
    <row r="130" spans="1:9" x14ac:dyDescent="0.25">
      <c r="A130" s="202" t="s">
        <v>353</v>
      </c>
      <c r="B130" s="197" t="s">
        <v>616</v>
      </c>
      <c r="C130" s="203" t="s">
        <v>123</v>
      </c>
      <c r="D130" s="200">
        <v>1200</v>
      </c>
      <c r="E130" s="204">
        <v>2</v>
      </c>
      <c r="F130" s="201" t="s">
        <v>190</v>
      </c>
      <c r="G130" s="199" t="s">
        <v>518</v>
      </c>
      <c r="H130" s="147">
        <f>VLOOKUP(G:G,RES.,COLUMN(REFERENCES!C:C),FALSE)</f>
        <v>42.32</v>
      </c>
      <c r="I130" s="106">
        <f t="shared" si="1"/>
        <v>1</v>
      </c>
    </row>
    <row r="131" spans="1:9" x14ac:dyDescent="0.25">
      <c r="A131" s="202" t="s">
        <v>354</v>
      </c>
      <c r="B131" s="197" t="s">
        <v>616</v>
      </c>
      <c r="C131" s="203" t="s">
        <v>123</v>
      </c>
      <c r="D131" s="200">
        <v>1600</v>
      </c>
      <c r="E131" s="204">
        <v>2</v>
      </c>
      <c r="F131" s="201" t="s">
        <v>190</v>
      </c>
      <c r="G131" s="199" t="s">
        <v>519</v>
      </c>
      <c r="H131" s="147">
        <f>VLOOKUP(G:G,RES.,COLUMN(REFERENCES!C:C),FALSE)</f>
        <v>53.58</v>
      </c>
      <c r="I131" s="106">
        <f t="shared" si="1"/>
        <v>1</v>
      </c>
    </row>
    <row r="132" spans="1:9" x14ac:dyDescent="0.25">
      <c r="A132" s="202" t="s">
        <v>355</v>
      </c>
      <c r="B132" s="197" t="s">
        <v>616</v>
      </c>
      <c r="C132" s="203" t="s">
        <v>123</v>
      </c>
      <c r="D132" s="200">
        <v>2000</v>
      </c>
      <c r="E132" s="204">
        <v>2</v>
      </c>
      <c r="F132" s="201" t="s">
        <v>190</v>
      </c>
      <c r="G132" s="199" t="s">
        <v>520</v>
      </c>
      <c r="H132" s="147">
        <f>VLOOKUP(G:G,RES.,COLUMN(REFERENCES!C:C),FALSE)</f>
        <v>64.95</v>
      </c>
      <c r="I132" s="106">
        <f t="shared" si="1"/>
        <v>1</v>
      </c>
    </row>
    <row r="133" spans="1:9" x14ac:dyDescent="0.25">
      <c r="A133" s="202" t="s">
        <v>356</v>
      </c>
      <c r="B133" s="197" t="s">
        <v>616</v>
      </c>
      <c r="C133" s="203" t="s">
        <v>123</v>
      </c>
      <c r="D133" s="200">
        <v>2400</v>
      </c>
      <c r="E133" s="204">
        <v>2</v>
      </c>
      <c r="F133" s="201" t="s">
        <v>190</v>
      </c>
      <c r="G133" s="199" t="s">
        <v>521</v>
      </c>
      <c r="H133" s="147">
        <f>VLOOKUP(G:G,RES.,COLUMN(REFERENCES!C:C),FALSE)</f>
        <v>76.2</v>
      </c>
      <c r="I133" s="106">
        <f t="shared" si="1"/>
        <v>1</v>
      </c>
    </row>
    <row r="134" spans="1:9" x14ac:dyDescent="0.25">
      <c r="A134" s="202" t="s">
        <v>369</v>
      </c>
      <c r="B134" s="197" t="s">
        <v>616</v>
      </c>
      <c r="C134" s="203" t="s">
        <v>123</v>
      </c>
      <c r="D134" s="200">
        <v>1200</v>
      </c>
      <c r="E134" s="204">
        <v>2</v>
      </c>
      <c r="F134" s="201" t="s">
        <v>191</v>
      </c>
      <c r="G134" s="199" t="s">
        <v>518</v>
      </c>
      <c r="H134" s="147">
        <f>VLOOKUP(G:G,RES.,COLUMN(REFERENCES!C:C),FALSE)</f>
        <v>42.32</v>
      </c>
      <c r="I134" s="106">
        <f t="shared" ref="I134:I197" si="2">COUNTIF(A:A,A:A)</f>
        <v>1</v>
      </c>
    </row>
    <row r="135" spans="1:9" x14ac:dyDescent="0.25">
      <c r="A135" s="202" t="s">
        <v>370</v>
      </c>
      <c r="B135" s="197" t="s">
        <v>616</v>
      </c>
      <c r="C135" s="203" t="s">
        <v>123</v>
      </c>
      <c r="D135" s="200">
        <v>1600</v>
      </c>
      <c r="E135" s="204">
        <v>2</v>
      </c>
      <c r="F135" s="201" t="s">
        <v>191</v>
      </c>
      <c r="G135" s="199" t="s">
        <v>519</v>
      </c>
      <c r="H135" s="147">
        <f>VLOOKUP(G:G,RES.,COLUMN(REFERENCES!C:C),FALSE)</f>
        <v>53.58</v>
      </c>
      <c r="I135" s="106">
        <f t="shared" si="2"/>
        <v>1</v>
      </c>
    </row>
    <row r="136" spans="1:9" x14ac:dyDescent="0.25">
      <c r="A136" s="202" t="s">
        <v>371</v>
      </c>
      <c r="B136" s="197" t="s">
        <v>616</v>
      </c>
      <c r="C136" s="203" t="s">
        <v>123</v>
      </c>
      <c r="D136" s="200">
        <v>2000</v>
      </c>
      <c r="E136" s="204">
        <v>2</v>
      </c>
      <c r="F136" s="201" t="s">
        <v>191</v>
      </c>
      <c r="G136" s="199" t="s">
        <v>520</v>
      </c>
      <c r="H136" s="147">
        <f>VLOOKUP(G:G,RES.,COLUMN(REFERENCES!C:C),FALSE)</f>
        <v>64.95</v>
      </c>
      <c r="I136" s="106">
        <f t="shared" si="2"/>
        <v>1</v>
      </c>
    </row>
    <row r="137" spans="1:9" x14ac:dyDescent="0.25">
      <c r="A137" s="202" t="s">
        <v>372</v>
      </c>
      <c r="B137" s="197" t="s">
        <v>616</v>
      </c>
      <c r="C137" s="203" t="s">
        <v>123</v>
      </c>
      <c r="D137" s="200">
        <v>2400</v>
      </c>
      <c r="E137" s="204">
        <v>2</v>
      </c>
      <c r="F137" s="201" t="s">
        <v>191</v>
      </c>
      <c r="G137" s="199" t="s">
        <v>521</v>
      </c>
      <c r="H137" s="147">
        <f>VLOOKUP(G:G,RES.,COLUMN(REFERENCES!C:C),FALSE)</f>
        <v>76.2</v>
      </c>
      <c r="I137" s="106">
        <f t="shared" si="2"/>
        <v>1</v>
      </c>
    </row>
    <row r="138" spans="1:9" x14ac:dyDescent="0.25">
      <c r="A138" s="202" t="s">
        <v>385</v>
      </c>
      <c r="B138" s="197" t="s">
        <v>616</v>
      </c>
      <c r="C138" s="203" t="s">
        <v>123</v>
      </c>
      <c r="D138" s="200">
        <v>1200</v>
      </c>
      <c r="E138" s="204">
        <v>2</v>
      </c>
      <c r="F138" s="201" t="s">
        <v>192</v>
      </c>
      <c r="G138" s="199" t="s">
        <v>518</v>
      </c>
      <c r="H138" s="147">
        <f>VLOOKUP(G:G,RES.,COLUMN(REFERENCES!C:C),FALSE)</f>
        <v>42.32</v>
      </c>
      <c r="I138" s="106">
        <f t="shared" si="2"/>
        <v>1</v>
      </c>
    </row>
    <row r="139" spans="1:9" x14ac:dyDescent="0.25">
      <c r="A139" s="202" t="s">
        <v>386</v>
      </c>
      <c r="B139" s="197" t="s">
        <v>616</v>
      </c>
      <c r="C139" s="203" t="s">
        <v>123</v>
      </c>
      <c r="D139" s="200">
        <v>1600</v>
      </c>
      <c r="E139" s="204">
        <v>2</v>
      </c>
      <c r="F139" s="201" t="s">
        <v>192</v>
      </c>
      <c r="G139" s="199" t="s">
        <v>519</v>
      </c>
      <c r="H139" s="147">
        <f>VLOOKUP(G:G,RES.,COLUMN(REFERENCES!C:C),FALSE)</f>
        <v>53.58</v>
      </c>
      <c r="I139" s="106">
        <f t="shared" si="2"/>
        <v>1</v>
      </c>
    </row>
    <row r="140" spans="1:9" x14ac:dyDescent="0.25">
      <c r="A140" s="202" t="s">
        <v>387</v>
      </c>
      <c r="B140" s="197" t="s">
        <v>616</v>
      </c>
      <c r="C140" s="203" t="s">
        <v>123</v>
      </c>
      <c r="D140" s="200">
        <v>2000</v>
      </c>
      <c r="E140" s="204">
        <v>2</v>
      </c>
      <c r="F140" s="201" t="s">
        <v>192</v>
      </c>
      <c r="G140" s="199" t="s">
        <v>520</v>
      </c>
      <c r="H140" s="147">
        <f>VLOOKUP(G:G,RES.,COLUMN(REFERENCES!C:C),FALSE)</f>
        <v>64.95</v>
      </c>
      <c r="I140" s="106">
        <f t="shared" si="2"/>
        <v>1</v>
      </c>
    </row>
    <row r="141" spans="1:9" x14ac:dyDescent="0.25">
      <c r="A141" s="202" t="s">
        <v>388</v>
      </c>
      <c r="B141" s="197" t="s">
        <v>616</v>
      </c>
      <c r="C141" s="203" t="s">
        <v>123</v>
      </c>
      <c r="D141" s="200">
        <v>2400</v>
      </c>
      <c r="E141" s="204">
        <v>2</v>
      </c>
      <c r="F141" s="201" t="s">
        <v>192</v>
      </c>
      <c r="G141" s="199" t="s">
        <v>521</v>
      </c>
      <c r="H141" s="147">
        <f>VLOOKUP(G:G,RES.,COLUMN(REFERENCES!C:C),FALSE)</f>
        <v>76.2</v>
      </c>
      <c r="I141" s="106">
        <f t="shared" si="2"/>
        <v>1</v>
      </c>
    </row>
    <row r="142" spans="1:9" x14ac:dyDescent="0.25">
      <c r="A142" s="202" t="s">
        <v>401</v>
      </c>
      <c r="B142" s="197" t="s">
        <v>616</v>
      </c>
      <c r="C142" s="203" t="s">
        <v>123</v>
      </c>
      <c r="D142" s="200">
        <v>1200</v>
      </c>
      <c r="E142" s="204">
        <v>2</v>
      </c>
      <c r="F142" s="201" t="s">
        <v>193</v>
      </c>
      <c r="G142" s="199" t="s">
        <v>518</v>
      </c>
      <c r="H142" s="147">
        <f>VLOOKUP(G:G,RES.,COLUMN(REFERENCES!C:C),FALSE)</f>
        <v>42.32</v>
      </c>
      <c r="I142" s="106">
        <f t="shared" si="2"/>
        <v>1</v>
      </c>
    </row>
    <row r="143" spans="1:9" x14ac:dyDescent="0.25">
      <c r="A143" s="202" t="s">
        <v>402</v>
      </c>
      <c r="B143" s="197" t="s">
        <v>616</v>
      </c>
      <c r="C143" s="203" t="s">
        <v>123</v>
      </c>
      <c r="D143" s="200">
        <v>1600</v>
      </c>
      <c r="E143" s="204">
        <v>2</v>
      </c>
      <c r="F143" s="201" t="s">
        <v>193</v>
      </c>
      <c r="G143" s="199" t="s">
        <v>519</v>
      </c>
      <c r="H143" s="147">
        <f>VLOOKUP(G:G,RES.,COLUMN(REFERENCES!C:C),FALSE)</f>
        <v>53.58</v>
      </c>
      <c r="I143" s="106">
        <f t="shared" si="2"/>
        <v>1</v>
      </c>
    </row>
    <row r="144" spans="1:9" x14ac:dyDescent="0.25">
      <c r="A144" s="202" t="s">
        <v>403</v>
      </c>
      <c r="B144" s="197" t="s">
        <v>616</v>
      </c>
      <c r="C144" s="203" t="s">
        <v>123</v>
      </c>
      <c r="D144" s="200">
        <v>2000</v>
      </c>
      <c r="E144" s="204">
        <v>2</v>
      </c>
      <c r="F144" s="201" t="s">
        <v>193</v>
      </c>
      <c r="G144" s="199" t="s">
        <v>520</v>
      </c>
      <c r="H144" s="147">
        <f>VLOOKUP(G:G,RES.,COLUMN(REFERENCES!C:C),FALSE)</f>
        <v>64.95</v>
      </c>
      <c r="I144" s="106">
        <f t="shared" si="2"/>
        <v>1</v>
      </c>
    </row>
    <row r="145" spans="1:9" x14ac:dyDescent="0.25">
      <c r="A145" s="202" t="s">
        <v>404</v>
      </c>
      <c r="B145" s="197" t="s">
        <v>616</v>
      </c>
      <c r="C145" s="203" t="s">
        <v>123</v>
      </c>
      <c r="D145" s="200">
        <v>2400</v>
      </c>
      <c r="E145" s="204">
        <v>2</v>
      </c>
      <c r="F145" s="201" t="s">
        <v>193</v>
      </c>
      <c r="G145" s="199" t="s">
        <v>521</v>
      </c>
      <c r="H145" s="147">
        <f>VLOOKUP(G:G,RES.,COLUMN(REFERENCES!C:C),FALSE)</f>
        <v>76.2</v>
      </c>
      <c r="I145" s="106">
        <f t="shared" si="2"/>
        <v>1</v>
      </c>
    </row>
    <row r="146" spans="1:9" x14ac:dyDescent="0.25">
      <c r="A146" s="202" t="s">
        <v>417</v>
      </c>
      <c r="B146" s="197" t="s">
        <v>616</v>
      </c>
      <c r="C146" s="203" t="s">
        <v>123</v>
      </c>
      <c r="D146" s="200">
        <v>1200</v>
      </c>
      <c r="E146" s="204">
        <v>2</v>
      </c>
      <c r="F146" s="201" t="s">
        <v>194</v>
      </c>
      <c r="G146" s="199" t="s">
        <v>518</v>
      </c>
      <c r="H146" s="147">
        <f>VLOOKUP(G:G,RES.,COLUMN(REFERENCES!C:C),FALSE)</f>
        <v>42.32</v>
      </c>
      <c r="I146" s="106">
        <f t="shared" si="2"/>
        <v>1</v>
      </c>
    </row>
    <row r="147" spans="1:9" x14ac:dyDescent="0.25">
      <c r="A147" s="202" t="s">
        <v>418</v>
      </c>
      <c r="B147" s="197" t="s">
        <v>616</v>
      </c>
      <c r="C147" s="203" t="s">
        <v>123</v>
      </c>
      <c r="D147" s="200">
        <v>1600</v>
      </c>
      <c r="E147" s="204">
        <v>2</v>
      </c>
      <c r="F147" s="201" t="s">
        <v>194</v>
      </c>
      <c r="G147" s="199" t="s">
        <v>519</v>
      </c>
      <c r="H147" s="147">
        <f>VLOOKUP(G:G,RES.,COLUMN(REFERENCES!C:C),FALSE)</f>
        <v>53.58</v>
      </c>
      <c r="I147" s="106">
        <f t="shared" si="2"/>
        <v>1</v>
      </c>
    </row>
    <row r="148" spans="1:9" x14ac:dyDescent="0.25">
      <c r="A148" s="202" t="s">
        <v>419</v>
      </c>
      <c r="B148" s="197" t="s">
        <v>616</v>
      </c>
      <c r="C148" s="203" t="s">
        <v>123</v>
      </c>
      <c r="D148" s="200">
        <v>2000</v>
      </c>
      <c r="E148" s="204">
        <v>2</v>
      </c>
      <c r="F148" s="201" t="s">
        <v>194</v>
      </c>
      <c r="G148" s="199" t="s">
        <v>520</v>
      </c>
      <c r="H148" s="147">
        <f>VLOOKUP(G:G,RES.,COLUMN(REFERENCES!C:C),FALSE)</f>
        <v>64.95</v>
      </c>
      <c r="I148" s="106">
        <f t="shared" si="2"/>
        <v>1</v>
      </c>
    </row>
    <row r="149" spans="1:9" x14ac:dyDescent="0.25">
      <c r="A149" s="202" t="s">
        <v>420</v>
      </c>
      <c r="B149" s="197" t="s">
        <v>616</v>
      </c>
      <c r="C149" s="203" t="s">
        <v>123</v>
      </c>
      <c r="D149" s="200">
        <v>2400</v>
      </c>
      <c r="E149" s="204">
        <v>2</v>
      </c>
      <c r="F149" s="201" t="s">
        <v>194</v>
      </c>
      <c r="G149" s="199" t="s">
        <v>521</v>
      </c>
      <c r="H149" s="147">
        <f>VLOOKUP(G:G,RES.,COLUMN(REFERENCES!C:C),FALSE)</f>
        <v>76.2</v>
      </c>
      <c r="I149" s="106">
        <f t="shared" si="2"/>
        <v>1</v>
      </c>
    </row>
    <row r="150" spans="1:9" x14ac:dyDescent="0.25">
      <c r="A150" s="202" t="s">
        <v>149</v>
      </c>
      <c r="B150" s="197" t="s">
        <v>616</v>
      </c>
      <c r="C150" s="203" t="s">
        <v>123</v>
      </c>
      <c r="D150" s="200">
        <v>1200</v>
      </c>
      <c r="E150" s="204">
        <v>2</v>
      </c>
      <c r="F150" s="201" t="s">
        <v>32</v>
      </c>
      <c r="G150" s="199" t="s">
        <v>534</v>
      </c>
      <c r="H150" s="147">
        <f>VLOOKUP(G:G,RES.,COLUMN(REFERENCES!C:C),FALSE)</f>
        <v>34.799999999999997</v>
      </c>
      <c r="I150" s="106">
        <f t="shared" si="2"/>
        <v>1</v>
      </c>
    </row>
    <row r="151" spans="1:9" x14ac:dyDescent="0.25">
      <c r="A151" s="202" t="s">
        <v>150</v>
      </c>
      <c r="B151" s="197" t="s">
        <v>616</v>
      </c>
      <c r="C151" s="203" t="s">
        <v>123</v>
      </c>
      <c r="D151" s="200">
        <v>1600</v>
      </c>
      <c r="E151" s="204">
        <v>2</v>
      </c>
      <c r="F151" s="201" t="s">
        <v>32</v>
      </c>
      <c r="G151" s="199" t="s">
        <v>535</v>
      </c>
      <c r="H151" s="147">
        <f>VLOOKUP(G:G,RES.,COLUMN(REFERENCES!C:C),FALSE)</f>
        <v>43.53</v>
      </c>
      <c r="I151" s="106">
        <f t="shared" si="2"/>
        <v>1</v>
      </c>
    </row>
    <row r="152" spans="1:9" x14ac:dyDescent="0.25">
      <c r="A152" s="202" t="s">
        <v>151</v>
      </c>
      <c r="B152" s="197" t="s">
        <v>616</v>
      </c>
      <c r="C152" s="203" t="s">
        <v>123</v>
      </c>
      <c r="D152" s="200">
        <v>2000</v>
      </c>
      <c r="E152" s="204">
        <v>2</v>
      </c>
      <c r="F152" s="201" t="s">
        <v>32</v>
      </c>
      <c r="G152" s="199" t="s">
        <v>536</v>
      </c>
      <c r="H152" s="147">
        <f>VLOOKUP(G:G,RES.,COLUMN(REFERENCES!C:C),FALSE)</f>
        <v>52.35</v>
      </c>
      <c r="I152" s="106">
        <f t="shared" si="2"/>
        <v>1</v>
      </c>
    </row>
    <row r="153" spans="1:9" x14ac:dyDescent="0.25">
      <c r="A153" s="202" t="s">
        <v>234</v>
      </c>
      <c r="B153" s="197" t="s">
        <v>616</v>
      </c>
      <c r="C153" s="203" t="s">
        <v>123</v>
      </c>
      <c r="D153" s="200">
        <v>2400</v>
      </c>
      <c r="E153" s="204">
        <v>2</v>
      </c>
      <c r="F153" s="201" t="s">
        <v>32</v>
      </c>
      <c r="G153" s="199" t="s">
        <v>537</v>
      </c>
      <c r="H153" s="147">
        <f>VLOOKUP(G:G,RES.,COLUMN(REFERENCES!C:C),FALSE)</f>
        <v>61.08</v>
      </c>
      <c r="I153" s="106">
        <f t="shared" si="2"/>
        <v>1</v>
      </c>
    </row>
    <row r="154" spans="1:9" x14ac:dyDescent="0.25">
      <c r="A154" s="202" t="s">
        <v>433</v>
      </c>
      <c r="B154" s="197" t="s">
        <v>616</v>
      </c>
      <c r="C154" s="203" t="s">
        <v>123</v>
      </c>
      <c r="D154" s="200">
        <v>1200</v>
      </c>
      <c r="E154" s="204">
        <v>2</v>
      </c>
      <c r="F154" s="201" t="s">
        <v>195</v>
      </c>
      <c r="G154" s="199" t="s">
        <v>518</v>
      </c>
      <c r="H154" s="147">
        <f>VLOOKUP(G:G,RES.,COLUMN(REFERENCES!C:C),FALSE)</f>
        <v>42.32</v>
      </c>
      <c r="I154" s="106">
        <f t="shared" si="2"/>
        <v>1</v>
      </c>
    </row>
    <row r="155" spans="1:9" x14ac:dyDescent="0.25">
      <c r="A155" s="202" t="s">
        <v>434</v>
      </c>
      <c r="B155" s="197" t="s">
        <v>616</v>
      </c>
      <c r="C155" s="203" t="s">
        <v>123</v>
      </c>
      <c r="D155" s="200">
        <v>1600</v>
      </c>
      <c r="E155" s="204">
        <v>2</v>
      </c>
      <c r="F155" s="201" t="s">
        <v>195</v>
      </c>
      <c r="G155" s="199" t="s">
        <v>519</v>
      </c>
      <c r="H155" s="147">
        <f>VLOOKUP(G:G,RES.,COLUMN(REFERENCES!C:C),FALSE)</f>
        <v>53.58</v>
      </c>
      <c r="I155" s="106">
        <f t="shared" si="2"/>
        <v>1</v>
      </c>
    </row>
    <row r="156" spans="1:9" x14ac:dyDescent="0.25">
      <c r="A156" s="202" t="s">
        <v>435</v>
      </c>
      <c r="B156" s="197" t="s">
        <v>616</v>
      </c>
      <c r="C156" s="203" t="s">
        <v>123</v>
      </c>
      <c r="D156" s="200">
        <v>2000</v>
      </c>
      <c r="E156" s="204">
        <v>2</v>
      </c>
      <c r="F156" s="201" t="s">
        <v>195</v>
      </c>
      <c r="G156" s="199" t="s">
        <v>520</v>
      </c>
      <c r="H156" s="147">
        <f>VLOOKUP(G:G,RES.,COLUMN(REFERENCES!C:C),FALSE)</f>
        <v>64.95</v>
      </c>
      <c r="I156" s="106">
        <f t="shared" si="2"/>
        <v>1</v>
      </c>
    </row>
    <row r="157" spans="1:9" x14ac:dyDescent="0.25">
      <c r="A157" s="202" t="s">
        <v>436</v>
      </c>
      <c r="B157" s="197" t="s">
        <v>616</v>
      </c>
      <c r="C157" s="203" t="s">
        <v>123</v>
      </c>
      <c r="D157" s="200">
        <v>2400</v>
      </c>
      <c r="E157" s="204">
        <v>2</v>
      </c>
      <c r="F157" s="201" t="s">
        <v>195</v>
      </c>
      <c r="G157" s="199" t="s">
        <v>521</v>
      </c>
      <c r="H157" s="147">
        <f>VLOOKUP(G:G,RES.,COLUMN(REFERENCES!C:C),FALSE)</f>
        <v>76.2</v>
      </c>
      <c r="I157" s="106">
        <f t="shared" si="2"/>
        <v>1</v>
      </c>
    </row>
    <row r="158" spans="1:9" x14ac:dyDescent="0.25">
      <c r="A158" s="202" t="s">
        <v>449</v>
      </c>
      <c r="B158" s="197" t="s">
        <v>616</v>
      </c>
      <c r="C158" s="203" t="s">
        <v>123</v>
      </c>
      <c r="D158" s="200">
        <v>1200</v>
      </c>
      <c r="E158" s="204">
        <v>2</v>
      </c>
      <c r="F158" s="201" t="s">
        <v>196</v>
      </c>
      <c r="G158" s="199" t="s">
        <v>518</v>
      </c>
      <c r="H158" s="147">
        <f>VLOOKUP(G:G,RES.,COLUMN(REFERENCES!C:C),FALSE)</f>
        <v>42.32</v>
      </c>
      <c r="I158" s="106">
        <f t="shared" si="2"/>
        <v>1</v>
      </c>
    </row>
    <row r="159" spans="1:9" x14ac:dyDescent="0.25">
      <c r="A159" s="202" t="s">
        <v>450</v>
      </c>
      <c r="B159" s="197" t="s">
        <v>616</v>
      </c>
      <c r="C159" s="203" t="s">
        <v>123</v>
      </c>
      <c r="D159" s="200">
        <v>1600</v>
      </c>
      <c r="E159" s="204">
        <v>2</v>
      </c>
      <c r="F159" s="201" t="s">
        <v>196</v>
      </c>
      <c r="G159" s="199" t="s">
        <v>519</v>
      </c>
      <c r="H159" s="147">
        <f>VLOOKUP(G:G,RES.,COLUMN(REFERENCES!C:C),FALSE)</f>
        <v>53.58</v>
      </c>
      <c r="I159" s="106">
        <f t="shared" si="2"/>
        <v>1</v>
      </c>
    </row>
    <row r="160" spans="1:9" x14ac:dyDescent="0.25">
      <c r="A160" s="202" t="s">
        <v>451</v>
      </c>
      <c r="B160" s="197" t="s">
        <v>616</v>
      </c>
      <c r="C160" s="203" t="s">
        <v>123</v>
      </c>
      <c r="D160" s="200">
        <v>2000</v>
      </c>
      <c r="E160" s="204">
        <v>2</v>
      </c>
      <c r="F160" s="201" t="s">
        <v>196</v>
      </c>
      <c r="G160" s="199" t="s">
        <v>520</v>
      </c>
      <c r="H160" s="147">
        <f>VLOOKUP(G:G,RES.,COLUMN(REFERENCES!C:C),FALSE)</f>
        <v>64.95</v>
      </c>
      <c r="I160" s="106">
        <f t="shared" si="2"/>
        <v>1</v>
      </c>
    </row>
    <row r="161" spans="1:9" x14ac:dyDescent="0.25">
      <c r="A161" s="202" t="s">
        <v>452</v>
      </c>
      <c r="B161" s="197" t="s">
        <v>616</v>
      </c>
      <c r="C161" s="203" t="s">
        <v>123</v>
      </c>
      <c r="D161" s="200">
        <v>2400</v>
      </c>
      <c r="E161" s="204">
        <v>2</v>
      </c>
      <c r="F161" s="201" t="s">
        <v>196</v>
      </c>
      <c r="G161" s="199" t="s">
        <v>521</v>
      </c>
      <c r="H161" s="147">
        <f>VLOOKUP(G:G,RES.,COLUMN(REFERENCES!C:C),FALSE)</f>
        <v>76.2</v>
      </c>
      <c r="I161" s="106">
        <f t="shared" si="2"/>
        <v>1</v>
      </c>
    </row>
    <row r="162" spans="1:9" x14ac:dyDescent="0.25">
      <c r="A162" s="202" t="s">
        <v>223</v>
      </c>
      <c r="B162" s="197" t="s">
        <v>616</v>
      </c>
      <c r="C162" s="203" t="s">
        <v>123</v>
      </c>
      <c r="D162" s="200">
        <v>1200</v>
      </c>
      <c r="E162" s="204">
        <v>2</v>
      </c>
      <c r="F162" s="201" t="s">
        <v>124</v>
      </c>
      <c r="G162" s="199" t="s">
        <v>518</v>
      </c>
      <c r="H162" s="147">
        <f>VLOOKUP(G:G,RES.,COLUMN(REFERENCES!C:C),FALSE)</f>
        <v>42.32</v>
      </c>
      <c r="I162" s="106">
        <f t="shared" si="2"/>
        <v>1</v>
      </c>
    </row>
    <row r="163" spans="1:9" x14ac:dyDescent="0.25">
      <c r="A163" s="202" t="s">
        <v>224</v>
      </c>
      <c r="B163" s="197" t="s">
        <v>616</v>
      </c>
      <c r="C163" s="203" t="s">
        <v>123</v>
      </c>
      <c r="D163" s="200">
        <v>1600</v>
      </c>
      <c r="E163" s="204">
        <v>2</v>
      </c>
      <c r="F163" s="201" t="s">
        <v>124</v>
      </c>
      <c r="G163" s="199" t="s">
        <v>519</v>
      </c>
      <c r="H163" s="147">
        <f>VLOOKUP(G:G,RES.,COLUMN(REFERENCES!C:C),FALSE)</f>
        <v>53.58</v>
      </c>
      <c r="I163" s="106">
        <f t="shared" si="2"/>
        <v>1</v>
      </c>
    </row>
    <row r="164" spans="1:9" x14ac:dyDescent="0.25">
      <c r="A164" s="202" t="s">
        <v>225</v>
      </c>
      <c r="B164" s="197" t="s">
        <v>616</v>
      </c>
      <c r="C164" s="203" t="s">
        <v>123</v>
      </c>
      <c r="D164" s="200">
        <v>2000</v>
      </c>
      <c r="E164" s="204">
        <v>2</v>
      </c>
      <c r="F164" s="201" t="s">
        <v>124</v>
      </c>
      <c r="G164" s="199" t="s">
        <v>520</v>
      </c>
      <c r="H164" s="147">
        <f>VLOOKUP(G:G,RES.,COLUMN(REFERENCES!C:C),FALSE)</f>
        <v>64.95</v>
      </c>
      <c r="I164" s="106">
        <f t="shared" si="2"/>
        <v>1</v>
      </c>
    </row>
    <row r="165" spans="1:9" x14ac:dyDescent="0.25">
      <c r="A165" s="202" t="s">
        <v>235</v>
      </c>
      <c r="B165" s="197" t="s">
        <v>616</v>
      </c>
      <c r="C165" s="203" t="s">
        <v>123</v>
      </c>
      <c r="D165" s="200">
        <v>2400</v>
      </c>
      <c r="E165" s="204">
        <v>2</v>
      </c>
      <c r="F165" s="201" t="s">
        <v>124</v>
      </c>
      <c r="G165" s="199" t="s">
        <v>521</v>
      </c>
      <c r="H165" s="147">
        <f>VLOOKUP(G:G,RES.,COLUMN(REFERENCES!C:C),FALSE)</f>
        <v>76.2</v>
      </c>
      <c r="I165" s="106">
        <f t="shared" si="2"/>
        <v>1</v>
      </c>
    </row>
    <row r="166" spans="1:9" x14ac:dyDescent="0.25">
      <c r="A166" s="202" t="s">
        <v>205</v>
      </c>
      <c r="B166" s="197" t="s">
        <v>616</v>
      </c>
      <c r="C166" s="203" t="s">
        <v>123</v>
      </c>
      <c r="D166" s="200">
        <v>1200</v>
      </c>
      <c r="E166" s="204">
        <v>2</v>
      </c>
      <c r="F166" s="201" t="s">
        <v>197</v>
      </c>
      <c r="G166" s="199" t="s">
        <v>534</v>
      </c>
      <c r="H166" s="147">
        <f>VLOOKUP(G:G,RES.,COLUMN(REFERENCES!C:C),FALSE)</f>
        <v>34.799999999999997</v>
      </c>
      <c r="I166" s="106">
        <f t="shared" si="2"/>
        <v>1</v>
      </c>
    </row>
    <row r="167" spans="1:9" x14ac:dyDescent="0.25">
      <c r="A167" s="202" t="s">
        <v>206</v>
      </c>
      <c r="B167" s="197" t="s">
        <v>616</v>
      </c>
      <c r="C167" s="203" t="s">
        <v>123</v>
      </c>
      <c r="D167" s="200">
        <v>1600</v>
      </c>
      <c r="E167" s="204">
        <v>2</v>
      </c>
      <c r="F167" s="201" t="s">
        <v>197</v>
      </c>
      <c r="G167" s="199" t="s">
        <v>535</v>
      </c>
      <c r="H167" s="147">
        <f>VLOOKUP(G:G,RES.,COLUMN(REFERENCES!C:C),FALSE)</f>
        <v>43.53</v>
      </c>
      <c r="I167" s="106">
        <f t="shared" si="2"/>
        <v>1</v>
      </c>
    </row>
    <row r="168" spans="1:9" x14ac:dyDescent="0.25">
      <c r="A168" s="202" t="s">
        <v>207</v>
      </c>
      <c r="B168" s="197" t="s">
        <v>616</v>
      </c>
      <c r="C168" s="203" t="s">
        <v>123</v>
      </c>
      <c r="D168" s="200">
        <v>2000</v>
      </c>
      <c r="E168" s="204">
        <v>2</v>
      </c>
      <c r="F168" s="201" t="s">
        <v>197</v>
      </c>
      <c r="G168" s="199" t="s">
        <v>536</v>
      </c>
      <c r="H168" s="147">
        <f>VLOOKUP(G:G,RES.,COLUMN(REFERENCES!C:C),FALSE)</f>
        <v>52.35</v>
      </c>
      <c r="I168" s="106">
        <f t="shared" si="2"/>
        <v>1</v>
      </c>
    </row>
    <row r="169" spans="1:9" x14ac:dyDescent="0.25">
      <c r="A169" s="202" t="s">
        <v>509</v>
      </c>
      <c r="B169" s="197" t="s">
        <v>616</v>
      </c>
      <c r="C169" s="203" t="s">
        <v>123</v>
      </c>
      <c r="D169" s="200">
        <v>2400</v>
      </c>
      <c r="E169" s="204">
        <v>2</v>
      </c>
      <c r="F169" s="201" t="s">
        <v>197</v>
      </c>
      <c r="G169" s="199" t="s">
        <v>537</v>
      </c>
      <c r="H169" s="147">
        <f>VLOOKUP(G:G,RES.,COLUMN(REFERENCES!C:C),FALSE)</f>
        <v>61.08</v>
      </c>
      <c r="I169" s="106">
        <f t="shared" si="2"/>
        <v>1</v>
      </c>
    </row>
    <row r="170" spans="1:9" x14ac:dyDescent="0.25">
      <c r="A170" s="202" t="s">
        <v>465</v>
      </c>
      <c r="B170" s="197" t="s">
        <v>616</v>
      </c>
      <c r="C170" s="203" t="s">
        <v>123</v>
      </c>
      <c r="D170" s="200">
        <v>1200</v>
      </c>
      <c r="E170" s="204">
        <v>2</v>
      </c>
      <c r="F170" s="201" t="s">
        <v>198</v>
      </c>
      <c r="G170" s="199" t="s">
        <v>518</v>
      </c>
      <c r="H170" s="147">
        <f>VLOOKUP(G:G,RES.,COLUMN(REFERENCES!C:C),FALSE)</f>
        <v>42.32</v>
      </c>
      <c r="I170" s="106">
        <f t="shared" si="2"/>
        <v>1</v>
      </c>
    </row>
    <row r="171" spans="1:9" x14ac:dyDescent="0.25">
      <c r="A171" s="202" t="s">
        <v>466</v>
      </c>
      <c r="B171" s="197" t="s">
        <v>616</v>
      </c>
      <c r="C171" s="203" t="s">
        <v>123</v>
      </c>
      <c r="D171" s="200">
        <v>1600</v>
      </c>
      <c r="E171" s="204">
        <v>2</v>
      </c>
      <c r="F171" s="201" t="s">
        <v>198</v>
      </c>
      <c r="G171" s="199" t="s">
        <v>519</v>
      </c>
      <c r="H171" s="147">
        <f>VLOOKUP(G:G,RES.,COLUMN(REFERENCES!C:C),FALSE)</f>
        <v>53.58</v>
      </c>
      <c r="I171" s="106">
        <f t="shared" si="2"/>
        <v>1</v>
      </c>
    </row>
    <row r="172" spans="1:9" x14ac:dyDescent="0.25">
      <c r="A172" s="202" t="s">
        <v>467</v>
      </c>
      <c r="B172" s="197" t="s">
        <v>616</v>
      </c>
      <c r="C172" s="203" t="s">
        <v>123</v>
      </c>
      <c r="D172" s="200">
        <v>2000</v>
      </c>
      <c r="E172" s="204">
        <v>2</v>
      </c>
      <c r="F172" s="201" t="s">
        <v>198</v>
      </c>
      <c r="G172" s="199" t="s">
        <v>520</v>
      </c>
      <c r="H172" s="147">
        <f>VLOOKUP(G:G,RES.,COLUMN(REFERENCES!C:C),FALSE)</f>
        <v>64.95</v>
      </c>
      <c r="I172" s="106">
        <f t="shared" si="2"/>
        <v>1</v>
      </c>
    </row>
    <row r="173" spans="1:9" x14ac:dyDescent="0.25">
      <c r="A173" s="202" t="s">
        <v>468</v>
      </c>
      <c r="B173" s="197" t="s">
        <v>616</v>
      </c>
      <c r="C173" s="203" t="s">
        <v>123</v>
      </c>
      <c r="D173" s="200">
        <v>2400</v>
      </c>
      <c r="E173" s="204">
        <v>2</v>
      </c>
      <c r="F173" s="201" t="s">
        <v>198</v>
      </c>
      <c r="G173" s="199" t="s">
        <v>521</v>
      </c>
      <c r="H173" s="147">
        <f>VLOOKUP(G:G,RES.,COLUMN(REFERENCES!C:C),FALSE)</f>
        <v>76.2</v>
      </c>
      <c r="I173" s="106">
        <f t="shared" si="2"/>
        <v>1</v>
      </c>
    </row>
    <row r="174" spans="1:9" x14ac:dyDescent="0.25">
      <c r="A174" s="202" t="s">
        <v>481</v>
      </c>
      <c r="B174" s="197" t="s">
        <v>616</v>
      </c>
      <c r="C174" s="203" t="s">
        <v>123</v>
      </c>
      <c r="D174" s="200">
        <v>1200</v>
      </c>
      <c r="E174" s="204">
        <v>2</v>
      </c>
      <c r="F174" s="201" t="s">
        <v>199</v>
      </c>
      <c r="G174" s="199" t="s">
        <v>518</v>
      </c>
      <c r="H174" s="147">
        <f>VLOOKUP(G:G,RES.,COLUMN(REFERENCES!C:C),FALSE)</f>
        <v>42.32</v>
      </c>
      <c r="I174" s="106">
        <f t="shared" si="2"/>
        <v>1</v>
      </c>
    </row>
    <row r="175" spans="1:9" x14ac:dyDescent="0.25">
      <c r="A175" s="202" t="s">
        <v>482</v>
      </c>
      <c r="B175" s="197" t="s">
        <v>616</v>
      </c>
      <c r="C175" s="203" t="s">
        <v>123</v>
      </c>
      <c r="D175" s="200">
        <v>1600</v>
      </c>
      <c r="E175" s="204">
        <v>2</v>
      </c>
      <c r="F175" s="201" t="s">
        <v>199</v>
      </c>
      <c r="G175" s="199" t="s">
        <v>519</v>
      </c>
      <c r="H175" s="147">
        <f>VLOOKUP(G:G,RES.,COLUMN(REFERENCES!C:C),FALSE)</f>
        <v>53.58</v>
      </c>
      <c r="I175" s="106">
        <f t="shared" si="2"/>
        <v>1</v>
      </c>
    </row>
    <row r="176" spans="1:9" x14ac:dyDescent="0.25">
      <c r="A176" s="202" t="s">
        <v>483</v>
      </c>
      <c r="B176" s="197" t="s">
        <v>616</v>
      </c>
      <c r="C176" s="203" t="s">
        <v>123</v>
      </c>
      <c r="D176" s="200">
        <v>2000</v>
      </c>
      <c r="E176" s="204">
        <v>2</v>
      </c>
      <c r="F176" s="201" t="s">
        <v>199</v>
      </c>
      <c r="G176" s="199" t="s">
        <v>520</v>
      </c>
      <c r="H176" s="147">
        <f>VLOOKUP(G:G,RES.,COLUMN(REFERENCES!C:C),FALSE)</f>
        <v>64.95</v>
      </c>
      <c r="I176" s="106">
        <f t="shared" si="2"/>
        <v>1</v>
      </c>
    </row>
    <row r="177" spans="1:9" x14ac:dyDescent="0.25">
      <c r="A177" s="202" t="s">
        <v>484</v>
      </c>
      <c r="B177" s="197" t="s">
        <v>616</v>
      </c>
      <c r="C177" s="203" t="s">
        <v>123</v>
      </c>
      <c r="D177" s="200">
        <v>2400</v>
      </c>
      <c r="E177" s="204">
        <v>2</v>
      </c>
      <c r="F177" s="201" t="s">
        <v>199</v>
      </c>
      <c r="G177" s="199" t="s">
        <v>521</v>
      </c>
      <c r="H177" s="147">
        <f>VLOOKUP(G:G,RES.,COLUMN(REFERENCES!C:C),FALSE)</f>
        <v>76.2</v>
      </c>
      <c r="I177" s="106">
        <f t="shared" si="2"/>
        <v>1</v>
      </c>
    </row>
    <row r="178" spans="1:9" x14ac:dyDescent="0.25">
      <c r="A178" s="202" t="s">
        <v>497</v>
      </c>
      <c r="B178" s="197" t="s">
        <v>616</v>
      </c>
      <c r="C178" s="203" t="s">
        <v>123</v>
      </c>
      <c r="D178" s="200">
        <v>1200</v>
      </c>
      <c r="E178" s="204">
        <v>2</v>
      </c>
      <c r="F178" s="201" t="s">
        <v>200</v>
      </c>
      <c r="G178" s="199" t="s">
        <v>518</v>
      </c>
      <c r="H178" s="147">
        <f>VLOOKUP(G:G,RES.,COLUMN(REFERENCES!C:C),FALSE)</f>
        <v>42.32</v>
      </c>
      <c r="I178" s="106">
        <f t="shared" si="2"/>
        <v>1</v>
      </c>
    </row>
    <row r="179" spans="1:9" x14ac:dyDescent="0.25">
      <c r="A179" s="202" t="s">
        <v>498</v>
      </c>
      <c r="B179" s="197" t="s">
        <v>616</v>
      </c>
      <c r="C179" s="203" t="s">
        <v>123</v>
      </c>
      <c r="D179" s="200">
        <v>1600</v>
      </c>
      <c r="E179" s="204">
        <v>2</v>
      </c>
      <c r="F179" s="201" t="s">
        <v>200</v>
      </c>
      <c r="G179" s="199" t="s">
        <v>519</v>
      </c>
      <c r="H179" s="147">
        <f>VLOOKUP(G:G,RES.,COLUMN(REFERENCES!C:C),FALSE)</f>
        <v>53.58</v>
      </c>
      <c r="I179" s="106">
        <f t="shared" si="2"/>
        <v>1</v>
      </c>
    </row>
    <row r="180" spans="1:9" x14ac:dyDescent="0.25">
      <c r="A180" s="202" t="s">
        <v>499</v>
      </c>
      <c r="B180" s="197" t="s">
        <v>616</v>
      </c>
      <c r="C180" s="203" t="s">
        <v>123</v>
      </c>
      <c r="D180" s="200">
        <v>2000</v>
      </c>
      <c r="E180" s="204">
        <v>2</v>
      </c>
      <c r="F180" s="201" t="s">
        <v>200</v>
      </c>
      <c r="G180" s="199" t="s">
        <v>520</v>
      </c>
      <c r="H180" s="147">
        <f>VLOOKUP(G:G,RES.,COLUMN(REFERENCES!C:C),FALSE)</f>
        <v>64.95</v>
      </c>
      <c r="I180" s="106">
        <f t="shared" si="2"/>
        <v>1</v>
      </c>
    </row>
    <row r="181" spans="1:9" x14ac:dyDescent="0.25">
      <c r="A181" s="202" t="s">
        <v>500</v>
      </c>
      <c r="B181" s="197" t="s">
        <v>616</v>
      </c>
      <c r="C181" s="203" t="s">
        <v>123</v>
      </c>
      <c r="D181" s="200">
        <v>2400</v>
      </c>
      <c r="E181" s="204">
        <v>2</v>
      </c>
      <c r="F181" s="201" t="s">
        <v>200</v>
      </c>
      <c r="G181" s="199" t="s">
        <v>521</v>
      </c>
      <c r="H181" s="147">
        <f>VLOOKUP(G:G,RES.,COLUMN(REFERENCES!C:C),FALSE)</f>
        <v>76.2</v>
      </c>
      <c r="I181" s="106">
        <f t="shared" si="2"/>
        <v>1</v>
      </c>
    </row>
    <row r="182" spans="1:9" x14ac:dyDescent="0.25">
      <c r="A182" s="202" t="s">
        <v>712</v>
      </c>
      <c r="B182" s="197" t="s">
        <v>616</v>
      </c>
      <c r="C182" s="203" t="s">
        <v>123</v>
      </c>
      <c r="D182" s="200">
        <v>1200</v>
      </c>
      <c r="E182" s="204">
        <v>2</v>
      </c>
      <c r="F182" s="201" t="s">
        <v>707</v>
      </c>
      <c r="G182" s="199" t="s">
        <v>518</v>
      </c>
      <c r="H182" s="147">
        <f>VLOOKUP(G:G,RES.,COLUMN(REFERENCES!C:C),FALSE)</f>
        <v>42.32</v>
      </c>
      <c r="I182" s="106">
        <f t="shared" si="2"/>
        <v>1</v>
      </c>
    </row>
    <row r="183" spans="1:9" x14ac:dyDescent="0.25">
      <c r="A183" s="202" t="s">
        <v>713</v>
      </c>
      <c r="B183" s="197" t="s">
        <v>616</v>
      </c>
      <c r="C183" s="203" t="s">
        <v>123</v>
      </c>
      <c r="D183" s="200">
        <v>1600</v>
      </c>
      <c r="E183" s="204">
        <v>2</v>
      </c>
      <c r="F183" s="201" t="s">
        <v>707</v>
      </c>
      <c r="G183" s="199" t="s">
        <v>519</v>
      </c>
      <c r="H183" s="147">
        <f>VLOOKUP(G:G,RES.,COLUMN(REFERENCES!C:C),FALSE)</f>
        <v>53.58</v>
      </c>
      <c r="I183" s="106">
        <f t="shared" si="2"/>
        <v>1</v>
      </c>
    </row>
    <row r="184" spans="1:9" x14ac:dyDescent="0.25">
      <c r="A184" s="202" t="s">
        <v>714</v>
      </c>
      <c r="B184" s="197" t="s">
        <v>616</v>
      </c>
      <c r="C184" s="203" t="s">
        <v>123</v>
      </c>
      <c r="D184" s="200">
        <v>2000</v>
      </c>
      <c r="E184" s="204">
        <v>2</v>
      </c>
      <c r="F184" s="201" t="s">
        <v>707</v>
      </c>
      <c r="G184" s="199" t="s">
        <v>520</v>
      </c>
      <c r="H184" s="147">
        <f>VLOOKUP(G:G,RES.,COLUMN(REFERENCES!C:C),FALSE)</f>
        <v>64.95</v>
      </c>
      <c r="I184" s="106">
        <f t="shared" si="2"/>
        <v>1</v>
      </c>
    </row>
    <row r="185" spans="1:9" x14ac:dyDescent="0.25">
      <c r="A185" s="202" t="s">
        <v>715</v>
      </c>
      <c r="B185" s="197" t="s">
        <v>616</v>
      </c>
      <c r="C185" s="203" t="s">
        <v>123</v>
      </c>
      <c r="D185" s="200">
        <v>2400</v>
      </c>
      <c r="E185" s="204">
        <v>2</v>
      </c>
      <c r="F185" s="201" t="s">
        <v>707</v>
      </c>
      <c r="G185" s="199" t="s">
        <v>521</v>
      </c>
      <c r="H185" s="147">
        <f>VLOOKUP(G:G,RES.,COLUMN(REFERENCES!C:C),FALSE)</f>
        <v>76.2</v>
      </c>
      <c r="I185" s="106">
        <f t="shared" si="2"/>
        <v>1</v>
      </c>
    </row>
    <row r="186" spans="1:9" x14ac:dyDescent="0.25">
      <c r="A186" s="202" t="s">
        <v>159</v>
      </c>
      <c r="B186" s="197" t="s">
        <v>616</v>
      </c>
      <c r="C186" s="203" t="s">
        <v>123</v>
      </c>
      <c r="D186" s="200">
        <v>1200</v>
      </c>
      <c r="E186" s="204">
        <v>2</v>
      </c>
      <c r="F186" s="201" t="s">
        <v>125</v>
      </c>
      <c r="G186" s="199" t="s">
        <v>534</v>
      </c>
      <c r="H186" s="147">
        <f>VLOOKUP(G:G,RES.,COLUMN(REFERENCES!C:C),FALSE)</f>
        <v>34.799999999999997</v>
      </c>
      <c r="I186" s="106">
        <f t="shared" si="2"/>
        <v>1</v>
      </c>
    </row>
    <row r="187" spans="1:9" x14ac:dyDescent="0.25">
      <c r="A187" s="202" t="s">
        <v>160</v>
      </c>
      <c r="B187" s="197" t="s">
        <v>616</v>
      </c>
      <c r="C187" s="203" t="s">
        <v>123</v>
      </c>
      <c r="D187" s="200">
        <v>1600</v>
      </c>
      <c r="E187" s="204">
        <v>2</v>
      </c>
      <c r="F187" s="201" t="s">
        <v>125</v>
      </c>
      <c r="G187" s="199" t="s">
        <v>535</v>
      </c>
      <c r="H187" s="147">
        <f>VLOOKUP(G:G,RES.,COLUMN(REFERENCES!C:C),FALSE)</f>
        <v>43.53</v>
      </c>
      <c r="I187" s="106">
        <f t="shared" si="2"/>
        <v>1</v>
      </c>
    </row>
    <row r="188" spans="1:9" x14ac:dyDescent="0.25">
      <c r="A188" s="202" t="s">
        <v>161</v>
      </c>
      <c r="B188" s="197" t="s">
        <v>616</v>
      </c>
      <c r="C188" s="203" t="s">
        <v>123</v>
      </c>
      <c r="D188" s="200">
        <v>2000</v>
      </c>
      <c r="E188" s="204">
        <v>2</v>
      </c>
      <c r="F188" s="201" t="s">
        <v>125</v>
      </c>
      <c r="G188" s="199" t="s">
        <v>536</v>
      </c>
      <c r="H188" s="147">
        <f>VLOOKUP(G:G,RES.,COLUMN(REFERENCES!C:C),FALSE)</f>
        <v>52.35</v>
      </c>
      <c r="I188" s="106">
        <f t="shared" si="2"/>
        <v>1</v>
      </c>
    </row>
    <row r="189" spans="1:9" x14ac:dyDescent="0.25">
      <c r="A189" s="202" t="s">
        <v>236</v>
      </c>
      <c r="B189" s="197" t="s">
        <v>616</v>
      </c>
      <c r="C189" s="203" t="s">
        <v>123</v>
      </c>
      <c r="D189" s="200">
        <v>2400</v>
      </c>
      <c r="E189" s="204">
        <v>2</v>
      </c>
      <c r="F189" s="201" t="s">
        <v>125</v>
      </c>
      <c r="G189" s="199" t="s">
        <v>537</v>
      </c>
      <c r="H189" s="147">
        <f>VLOOKUP(G:G,RES.,COLUMN(REFERENCES!C:C),FALSE)</f>
        <v>61.08</v>
      </c>
      <c r="I189" s="106">
        <f t="shared" si="2"/>
        <v>1</v>
      </c>
    </row>
    <row r="190" spans="1:9" x14ac:dyDescent="0.25">
      <c r="A190" s="202" t="s">
        <v>518</v>
      </c>
      <c r="B190" s="197" t="s">
        <v>616</v>
      </c>
      <c r="C190" s="203" t="s">
        <v>123</v>
      </c>
      <c r="D190" s="200">
        <v>1200</v>
      </c>
      <c r="E190" s="204">
        <v>2</v>
      </c>
      <c r="F190" s="201" t="s">
        <v>674</v>
      </c>
      <c r="G190" s="199" t="s">
        <v>518</v>
      </c>
      <c r="H190" s="147">
        <f>VLOOKUP(G:G,RES.,COLUMN(REFERENCES!C:C),FALSE)</f>
        <v>42.32</v>
      </c>
      <c r="I190" s="106">
        <f t="shared" si="2"/>
        <v>1</v>
      </c>
    </row>
    <row r="191" spans="1:9" x14ac:dyDescent="0.25">
      <c r="A191" s="202" t="s">
        <v>519</v>
      </c>
      <c r="B191" s="197" t="s">
        <v>616</v>
      </c>
      <c r="C191" s="203" t="s">
        <v>123</v>
      </c>
      <c r="D191" s="200">
        <v>1600</v>
      </c>
      <c r="E191" s="204">
        <v>2</v>
      </c>
      <c r="F191" s="201" t="s">
        <v>674</v>
      </c>
      <c r="G191" s="199" t="s">
        <v>519</v>
      </c>
      <c r="H191" s="147">
        <f>VLOOKUP(G:G,RES.,COLUMN(REFERENCES!C:C),FALSE)</f>
        <v>53.58</v>
      </c>
      <c r="I191" s="106">
        <f t="shared" si="2"/>
        <v>1</v>
      </c>
    </row>
    <row r="192" spans="1:9" x14ac:dyDescent="0.25">
      <c r="A192" s="202" t="s">
        <v>520</v>
      </c>
      <c r="B192" s="197" t="s">
        <v>616</v>
      </c>
      <c r="C192" s="203" t="s">
        <v>123</v>
      </c>
      <c r="D192" s="200">
        <v>2000</v>
      </c>
      <c r="E192" s="204">
        <v>2</v>
      </c>
      <c r="F192" s="201" t="s">
        <v>674</v>
      </c>
      <c r="G192" s="199" t="s">
        <v>520</v>
      </c>
      <c r="H192" s="147">
        <f>VLOOKUP(G:G,RES.,COLUMN(REFERENCES!C:C),FALSE)</f>
        <v>64.95</v>
      </c>
      <c r="I192" s="106">
        <f t="shared" si="2"/>
        <v>1</v>
      </c>
    </row>
    <row r="193" spans="1:9" x14ac:dyDescent="0.25">
      <c r="A193" s="202" t="s">
        <v>521</v>
      </c>
      <c r="B193" s="197" t="s">
        <v>616</v>
      </c>
      <c r="C193" s="203" t="s">
        <v>123</v>
      </c>
      <c r="D193" s="200">
        <v>2400</v>
      </c>
      <c r="E193" s="204">
        <v>2</v>
      </c>
      <c r="F193" s="201" t="s">
        <v>674</v>
      </c>
      <c r="G193" s="199" t="s">
        <v>521</v>
      </c>
      <c r="H193" s="147">
        <f>VLOOKUP(G:G,RES.,COLUMN(REFERENCES!C:C),FALSE)</f>
        <v>76.2</v>
      </c>
      <c r="I193" s="106">
        <f t="shared" si="2"/>
        <v>1</v>
      </c>
    </row>
    <row r="194" spans="1:9" x14ac:dyDescent="0.25">
      <c r="A194" s="202" t="s">
        <v>534</v>
      </c>
      <c r="B194" s="197" t="s">
        <v>616</v>
      </c>
      <c r="C194" s="203" t="s">
        <v>123</v>
      </c>
      <c r="D194" s="200">
        <v>1200</v>
      </c>
      <c r="E194" s="204">
        <v>2</v>
      </c>
      <c r="F194" s="201" t="s">
        <v>673</v>
      </c>
      <c r="G194" s="199" t="s">
        <v>534</v>
      </c>
      <c r="H194" s="147">
        <f>VLOOKUP(G:G,RES.,COLUMN(REFERENCES!C:C),FALSE)</f>
        <v>34.799999999999997</v>
      </c>
      <c r="I194" s="106">
        <f t="shared" si="2"/>
        <v>1</v>
      </c>
    </row>
    <row r="195" spans="1:9" x14ac:dyDescent="0.25">
      <c r="A195" s="202" t="s">
        <v>535</v>
      </c>
      <c r="B195" s="197" t="s">
        <v>616</v>
      </c>
      <c r="C195" s="203" t="s">
        <v>123</v>
      </c>
      <c r="D195" s="200">
        <v>1600</v>
      </c>
      <c r="E195" s="204">
        <v>2</v>
      </c>
      <c r="F195" s="201" t="s">
        <v>673</v>
      </c>
      <c r="G195" s="199" t="s">
        <v>535</v>
      </c>
      <c r="H195" s="147">
        <f>VLOOKUP(G:G,RES.,COLUMN(REFERENCES!C:C),FALSE)</f>
        <v>43.53</v>
      </c>
      <c r="I195" s="106">
        <f t="shared" si="2"/>
        <v>1</v>
      </c>
    </row>
    <row r="196" spans="1:9" x14ac:dyDescent="0.25">
      <c r="A196" s="202" t="s">
        <v>536</v>
      </c>
      <c r="B196" s="197" t="s">
        <v>616</v>
      </c>
      <c r="C196" s="203" t="s">
        <v>123</v>
      </c>
      <c r="D196" s="200">
        <v>2000</v>
      </c>
      <c r="E196" s="204">
        <v>2</v>
      </c>
      <c r="F196" s="201" t="s">
        <v>673</v>
      </c>
      <c r="G196" s="199" t="s">
        <v>536</v>
      </c>
      <c r="H196" s="147">
        <f>VLOOKUP(G:G,RES.,COLUMN(REFERENCES!C:C),FALSE)</f>
        <v>52.35</v>
      </c>
      <c r="I196" s="106">
        <f t="shared" si="2"/>
        <v>1</v>
      </c>
    </row>
    <row r="197" spans="1:9" x14ac:dyDescent="0.25">
      <c r="A197" s="202" t="s">
        <v>537</v>
      </c>
      <c r="B197" s="197" t="s">
        <v>616</v>
      </c>
      <c r="C197" s="203" t="s">
        <v>123</v>
      </c>
      <c r="D197" s="200">
        <v>2400</v>
      </c>
      <c r="E197" s="204">
        <v>2</v>
      </c>
      <c r="F197" s="201" t="s">
        <v>673</v>
      </c>
      <c r="G197" s="199" t="s">
        <v>537</v>
      </c>
      <c r="H197" s="147">
        <f>VLOOKUP(G:G,RES.,COLUMN(REFERENCES!C:C),FALSE)</f>
        <v>61.08</v>
      </c>
      <c r="I197" s="106">
        <f t="shared" si="2"/>
        <v>1</v>
      </c>
    </row>
    <row r="198" spans="1:9" x14ac:dyDescent="0.25">
      <c r="A198" s="205" t="s">
        <v>683</v>
      </c>
      <c r="B198" s="197" t="s">
        <v>630</v>
      </c>
      <c r="C198" s="203" t="s">
        <v>682</v>
      </c>
      <c r="D198" s="200">
        <v>0</v>
      </c>
      <c r="E198" s="204">
        <v>2</v>
      </c>
      <c r="F198" s="201" t="s">
        <v>41</v>
      </c>
      <c r="G198" s="199" t="s">
        <v>683</v>
      </c>
      <c r="H198" s="147">
        <f>VLOOKUP(G:G,RES.,COLUMN(REFERENCES!C:C),FALSE)</f>
        <v>44.3</v>
      </c>
      <c r="I198" s="106">
        <f t="shared" ref="I198:I261" si="3">COUNTIF(A:A,A:A)</f>
        <v>1</v>
      </c>
    </row>
    <row r="199" spans="1:9" x14ac:dyDescent="0.25">
      <c r="A199" s="202" t="s">
        <v>542</v>
      </c>
      <c r="B199" s="197" t="s">
        <v>617</v>
      </c>
      <c r="C199" s="203" t="s">
        <v>54</v>
      </c>
      <c r="D199" s="200">
        <v>1920</v>
      </c>
      <c r="E199" s="204">
        <v>7</v>
      </c>
      <c r="F199" s="201" t="s">
        <v>183</v>
      </c>
      <c r="G199" s="199" t="s">
        <v>608</v>
      </c>
      <c r="H199" s="147">
        <f>VLOOKUP(G:G,RES.,COLUMN(REFERENCES!C:C),FALSE)</f>
        <v>424.31</v>
      </c>
      <c r="I199" s="106">
        <f t="shared" si="3"/>
        <v>1</v>
      </c>
    </row>
    <row r="200" spans="1:9" x14ac:dyDescent="0.25">
      <c r="A200" s="202" t="s">
        <v>545</v>
      </c>
      <c r="B200" s="197" t="s">
        <v>617</v>
      </c>
      <c r="C200" s="203" t="s">
        <v>54</v>
      </c>
      <c r="D200" s="200">
        <v>1920</v>
      </c>
      <c r="E200" s="204">
        <v>7</v>
      </c>
      <c r="F200" s="201" t="s">
        <v>184</v>
      </c>
      <c r="G200" s="199" t="s">
        <v>605</v>
      </c>
      <c r="H200" s="147">
        <f>VLOOKUP(G:G,RES.,COLUMN(REFERENCES!C:C),FALSE)</f>
        <v>348.14</v>
      </c>
      <c r="I200" s="106">
        <f t="shared" si="3"/>
        <v>1</v>
      </c>
    </row>
    <row r="201" spans="1:9" x14ac:dyDescent="0.25">
      <c r="A201" s="202" t="s">
        <v>548</v>
      </c>
      <c r="B201" s="197" t="s">
        <v>617</v>
      </c>
      <c r="C201" s="203" t="s">
        <v>54</v>
      </c>
      <c r="D201" s="200">
        <v>1920</v>
      </c>
      <c r="E201" s="204">
        <v>7</v>
      </c>
      <c r="F201" s="201" t="s">
        <v>185</v>
      </c>
      <c r="G201" s="199" t="s">
        <v>608</v>
      </c>
      <c r="H201" s="147">
        <f>VLOOKUP(G:G,RES.,COLUMN(REFERENCES!C:C),FALSE)</f>
        <v>424.31</v>
      </c>
      <c r="I201" s="106">
        <f t="shared" si="3"/>
        <v>1</v>
      </c>
    </row>
    <row r="202" spans="1:9" x14ac:dyDescent="0.25">
      <c r="A202" s="202" t="s">
        <v>551</v>
      </c>
      <c r="B202" s="197" t="s">
        <v>617</v>
      </c>
      <c r="C202" s="203" t="s">
        <v>54</v>
      </c>
      <c r="D202" s="200">
        <v>1920</v>
      </c>
      <c r="E202" s="204">
        <v>7</v>
      </c>
      <c r="F202" s="201" t="s">
        <v>186</v>
      </c>
      <c r="G202" s="199" t="s">
        <v>608</v>
      </c>
      <c r="H202" s="147">
        <f>VLOOKUP(G:G,RES.,COLUMN(REFERENCES!C:C),FALSE)</f>
        <v>424.31</v>
      </c>
      <c r="I202" s="106">
        <f t="shared" si="3"/>
        <v>1</v>
      </c>
    </row>
    <row r="203" spans="1:9" x14ac:dyDescent="0.25">
      <c r="A203" s="202" t="s">
        <v>554</v>
      </c>
      <c r="B203" s="197" t="s">
        <v>617</v>
      </c>
      <c r="C203" s="203" t="s">
        <v>54</v>
      </c>
      <c r="D203" s="200">
        <v>1920</v>
      </c>
      <c r="E203" s="204">
        <v>7</v>
      </c>
      <c r="F203" s="201" t="s">
        <v>187</v>
      </c>
      <c r="G203" s="199" t="s">
        <v>608</v>
      </c>
      <c r="H203" s="147">
        <f>VLOOKUP(G:G,RES.,COLUMN(REFERENCES!C:C),FALSE)</f>
        <v>424.31</v>
      </c>
      <c r="I203" s="106">
        <f t="shared" si="3"/>
        <v>1</v>
      </c>
    </row>
    <row r="204" spans="1:9" x14ac:dyDescent="0.25">
      <c r="A204" s="202" t="s">
        <v>557</v>
      </c>
      <c r="B204" s="197" t="s">
        <v>617</v>
      </c>
      <c r="C204" s="203" t="s">
        <v>54</v>
      </c>
      <c r="D204" s="200">
        <v>1920</v>
      </c>
      <c r="E204" s="204">
        <v>7</v>
      </c>
      <c r="F204" s="201" t="s">
        <v>188</v>
      </c>
      <c r="G204" s="199" t="s">
        <v>608</v>
      </c>
      <c r="H204" s="147">
        <f>VLOOKUP(G:G,RES.,COLUMN(REFERENCES!C:C),FALSE)</f>
        <v>424.31</v>
      </c>
      <c r="I204" s="106">
        <f t="shared" si="3"/>
        <v>1</v>
      </c>
    </row>
    <row r="205" spans="1:9" x14ac:dyDescent="0.25">
      <c r="A205" s="202" t="s">
        <v>560</v>
      </c>
      <c r="B205" s="197" t="s">
        <v>617</v>
      </c>
      <c r="C205" s="203" t="s">
        <v>54</v>
      </c>
      <c r="D205" s="200">
        <v>1920</v>
      </c>
      <c r="E205" s="204">
        <v>7</v>
      </c>
      <c r="F205" s="201" t="s">
        <v>189</v>
      </c>
      <c r="G205" s="199" t="s">
        <v>608</v>
      </c>
      <c r="H205" s="147">
        <f>VLOOKUP(G:G,RES.,COLUMN(REFERENCES!C:C),FALSE)</f>
        <v>424.31</v>
      </c>
      <c r="I205" s="106">
        <f t="shared" si="3"/>
        <v>1</v>
      </c>
    </row>
    <row r="206" spans="1:9" x14ac:dyDescent="0.25">
      <c r="A206" s="202" t="s">
        <v>563</v>
      </c>
      <c r="B206" s="197" t="s">
        <v>617</v>
      </c>
      <c r="C206" s="203" t="s">
        <v>54</v>
      </c>
      <c r="D206" s="200">
        <v>1920</v>
      </c>
      <c r="E206" s="204">
        <v>7</v>
      </c>
      <c r="F206" s="201" t="s">
        <v>190</v>
      </c>
      <c r="G206" s="199" t="s">
        <v>608</v>
      </c>
      <c r="H206" s="147">
        <f>VLOOKUP(G:G,RES.,COLUMN(REFERENCES!C:C),FALSE)</f>
        <v>424.31</v>
      </c>
      <c r="I206" s="106">
        <f t="shared" si="3"/>
        <v>1</v>
      </c>
    </row>
    <row r="207" spans="1:9" x14ac:dyDescent="0.25">
      <c r="A207" s="202" t="s">
        <v>566</v>
      </c>
      <c r="B207" s="197" t="s">
        <v>617</v>
      </c>
      <c r="C207" s="203" t="s">
        <v>54</v>
      </c>
      <c r="D207" s="200">
        <v>1920</v>
      </c>
      <c r="E207" s="204">
        <v>7</v>
      </c>
      <c r="F207" s="201" t="s">
        <v>191</v>
      </c>
      <c r="G207" s="199" t="s">
        <v>608</v>
      </c>
      <c r="H207" s="147">
        <f>VLOOKUP(G:G,RES.,COLUMN(REFERENCES!C:C),FALSE)</f>
        <v>424.31</v>
      </c>
      <c r="I207" s="106">
        <f t="shared" si="3"/>
        <v>1</v>
      </c>
    </row>
    <row r="208" spans="1:9" x14ac:dyDescent="0.25">
      <c r="A208" s="202" t="s">
        <v>569</v>
      </c>
      <c r="B208" s="197" t="s">
        <v>617</v>
      </c>
      <c r="C208" s="203" t="s">
        <v>54</v>
      </c>
      <c r="D208" s="200">
        <v>1920</v>
      </c>
      <c r="E208" s="204">
        <v>7</v>
      </c>
      <c r="F208" s="201" t="s">
        <v>192</v>
      </c>
      <c r="G208" s="199" t="s">
        <v>608</v>
      </c>
      <c r="H208" s="147">
        <f>VLOOKUP(G:G,RES.,COLUMN(REFERENCES!C:C),FALSE)</f>
        <v>424.31</v>
      </c>
      <c r="I208" s="106">
        <f t="shared" si="3"/>
        <v>1</v>
      </c>
    </row>
    <row r="209" spans="1:9" x14ac:dyDescent="0.25">
      <c r="A209" s="202" t="s">
        <v>572</v>
      </c>
      <c r="B209" s="197" t="s">
        <v>617</v>
      </c>
      <c r="C209" s="203" t="s">
        <v>54</v>
      </c>
      <c r="D209" s="200">
        <v>1920</v>
      </c>
      <c r="E209" s="204">
        <v>7</v>
      </c>
      <c r="F209" s="201" t="s">
        <v>193</v>
      </c>
      <c r="G209" s="199" t="s">
        <v>608</v>
      </c>
      <c r="H209" s="147">
        <f>VLOOKUP(G:G,RES.,COLUMN(REFERENCES!C:C),FALSE)</f>
        <v>424.31</v>
      </c>
      <c r="I209" s="106">
        <f t="shared" si="3"/>
        <v>1</v>
      </c>
    </row>
    <row r="210" spans="1:9" x14ac:dyDescent="0.25">
      <c r="A210" s="202" t="s">
        <v>575</v>
      </c>
      <c r="B210" s="197" t="s">
        <v>617</v>
      </c>
      <c r="C210" s="203" t="s">
        <v>54</v>
      </c>
      <c r="D210" s="200">
        <v>1920</v>
      </c>
      <c r="E210" s="204">
        <v>7</v>
      </c>
      <c r="F210" s="201" t="s">
        <v>194</v>
      </c>
      <c r="G210" s="199" t="s">
        <v>608</v>
      </c>
      <c r="H210" s="147">
        <f>VLOOKUP(G:G,RES.,COLUMN(REFERENCES!C:C),FALSE)</f>
        <v>424.31</v>
      </c>
      <c r="I210" s="106">
        <f t="shared" si="3"/>
        <v>1</v>
      </c>
    </row>
    <row r="211" spans="1:9" x14ac:dyDescent="0.25">
      <c r="A211" s="202" t="s">
        <v>578</v>
      </c>
      <c r="B211" s="197" t="s">
        <v>617</v>
      </c>
      <c r="C211" s="203" t="s">
        <v>54</v>
      </c>
      <c r="D211" s="200">
        <v>1920</v>
      </c>
      <c r="E211" s="204">
        <v>7</v>
      </c>
      <c r="F211" s="201" t="s">
        <v>32</v>
      </c>
      <c r="G211" s="199" t="s">
        <v>605</v>
      </c>
      <c r="H211" s="147">
        <f>VLOOKUP(G:G,RES.,COLUMN(REFERENCES!C:C),FALSE)</f>
        <v>348.14</v>
      </c>
      <c r="I211" s="106">
        <f t="shared" si="3"/>
        <v>1</v>
      </c>
    </row>
    <row r="212" spans="1:9" x14ac:dyDescent="0.25">
      <c r="A212" s="202" t="s">
        <v>581</v>
      </c>
      <c r="B212" s="197" t="s">
        <v>617</v>
      </c>
      <c r="C212" s="203" t="s">
        <v>54</v>
      </c>
      <c r="D212" s="200">
        <v>1920</v>
      </c>
      <c r="E212" s="204">
        <v>7</v>
      </c>
      <c r="F212" s="201" t="s">
        <v>195</v>
      </c>
      <c r="G212" s="199" t="s">
        <v>608</v>
      </c>
      <c r="H212" s="147">
        <f>VLOOKUP(G:G,RES.,COLUMN(REFERENCES!C:C),FALSE)</f>
        <v>424.31</v>
      </c>
      <c r="I212" s="106">
        <f t="shared" si="3"/>
        <v>1</v>
      </c>
    </row>
    <row r="213" spans="1:9" x14ac:dyDescent="0.25">
      <c r="A213" s="202" t="s">
        <v>584</v>
      </c>
      <c r="B213" s="197" t="s">
        <v>617</v>
      </c>
      <c r="C213" s="203" t="s">
        <v>54</v>
      </c>
      <c r="D213" s="200">
        <v>1920</v>
      </c>
      <c r="E213" s="204">
        <v>7</v>
      </c>
      <c r="F213" s="201" t="s">
        <v>196</v>
      </c>
      <c r="G213" s="199" t="s">
        <v>608</v>
      </c>
      <c r="H213" s="147">
        <f>VLOOKUP(G:G,RES.,COLUMN(REFERENCES!C:C),FALSE)</f>
        <v>424.31</v>
      </c>
      <c r="I213" s="106">
        <f t="shared" si="3"/>
        <v>1</v>
      </c>
    </row>
    <row r="214" spans="1:9" x14ac:dyDescent="0.25">
      <c r="A214" s="202" t="s">
        <v>587</v>
      </c>
      <c r="B214" s="197" t="s">
        <v>617</v>
      </c>
      <c r="C214" s="203" t="s">
        <v>54</v>
      </c>
      <c r="D214" s="200">
        <v>1920</v>
      </c>
      <c r="E214" s="204">
        <v>7</v>
      </c>
      <c r="F214" s="201" t="s">
        <v>124</v>
      </c>
      <c r="G214" s="199" t="s">
        <v>608</v>
      </c>
      <c r="H214" s="147">
        <f>VLOOKUP(G:G,RES.,COLUMN(REFERENCES!C:C),FALSE)</f>
        <v>424.31</v>
      </c>
      <c r="I214" s="106">
        <f t="shared" si="3"/>
        <v>1</v>
      </c>
    </row>
    <row r="215" spans="1:9" x14ac:dyDescent="0.25">
      <c r="A215" s="202" t="s">
        <v>590</v>
      </c>
      <c r="B215" s="197" t="s">
        <v>617</v>
      </c>
      <c r="C215" s="203" t="s">
        <v>54</v>
      </c>
      <c r="D215" s="200">
        <v>1920</v>
      </c>
      <c r="E215" s="204">
        <v>7</v>
      </c>
      <c r="F215" s="201" t="s">
        <v>197</v>
      </c>
      <c r="G215" s="199" t="s">
        <v>605</v>
      </c>
      <c r="H215" s="147">
        <f>VLOOKUP(G:G,RES.,COLUMN(REFERENCES!C:C),FALSE)</f>
        <v>348.14</v>
      </c>
      <c r="I215" s="106">
        <f t="shared" si="3"/>
        <v>1</v>
      </c>
    </row>
    <row r="216" spans="1:9" x14ac:dyDescent="0.25">
      <c r="A216" s="202" t="s">
        <v>593</v>
      </c>
      <c r="B216" s="197" t="s">
        <v>617</v>
      </c>
      <c r="C216" s="203" t="s">
        <v>54</v>
      </c>
      <c r="D216" s="200">
        <v>1920</v>
      </c>
      <c r="E216" s="204">
        <v>7</v>
      </c>
      <c r="F216" s="201" t="s">
        <v>198</v>
      </c>
      <c r="G216" s="199" t="s">
        <v>608</v>
      </c>
      <c r="H216" s="147">
        <f>VLOOKUP(G:G,RES.,COLUMN(REFERENCES!C:C),FALSE)</f>
        <v>424.31</v>
      </c>
      <c r="I216" s="106">
        <f t="shared" si="3"/>
        <v>1</v>
      </c>
    </row>
    <row r="217" spans="1:9" x14ac:dyDescent="0.25">
      <c r="A217" s="202" t="s">
        <v>596</v>
      </c>
      <c r="B217" s="197" t="s">
        <v>617</v>
      </c>
      <c r="C217" s="203" t="s">
        <v>54</v>
      </c>
      <c r="D217" s="200">
        <v>1920</v>
      </c>
      <c r="E217" s="204">
        <v>7</v>
      </c>
      <c r="F217" s="201" t="s">
        <v>199</v>
      </c>
      <c r="G217" s="199" t="s">
        <v>608</v>
      </c>
      <c r="H217" s="147">
        <f>VLOOKUP(G:G,RES.,COLUMN(REFERENCES!C:C),FALSE)</f>
        <v>424.31</v>
      </c>
      <c r="I217" s="106">
        <f t="shared" si="3"/>
        <v>1</v>
      </c>
    </row>
    <row r="218" spans="1:9" x14ac:dyDescent="0.25">
      <c r="A218" s="202" t="s">
        <v>599</v>
      </c>
      <c r="B218" s="197" t="s">
        <v>617</v>
      </c>
      <c r="C218" s="203" t="s">
        <v>54</v>
      </c>
      <c r="D218" s="200">
        <v>1920</v>
      </c>
      <c r="E218" s="204">
        <v>7</v>
      </c>
      <c r="F218" s="201" t="s">
        <v>200</v>
      </c>
      <c r="G218" s="199" t="s">
        <v>608</v>
      </c>
      <c r="H218" s="147">
        <f>VLOOKUP(G:G,RES.,COLUMN(REFERENCES!C:C),FALSE)</f>
        <v>424.31</v>
      </c>
      <c r="I218" s="106">
        <f t="shared" si="3"/>
        <v>1</v>
      </c>
    </row>
    <row r="219" spans="1:9" x14ac:dyDescent="0.25">
      <c r="A219" s="202" t="s">
        <v>716</v>
      </c>
      <c r="B219" s="197" t="s">
        <v>617</v>
      </c>
      <c r="C219" s="203" t="s">
        <v>54</v>
      </c>
      <c r="D219" s="200">
        <v>1920</v>
      </c>
      <c r="E219" s="204">
        <v>7</v>
      </c>
      <c r="F219" s="201" t="s">
        <v>707</v>
      </c>
      <c r="G219" s="199" t="s">
        <v>608</v>
      </c>
      <c r="H219" s="147">
        <f>VLOOKUP(G:G,RES.,COLUMN(REFERENCES!C:C),FALSE)</f>
        <v>424.31</v>
      </c>
      <c r="I219" s="106">
        <f t="shared" si="3"/>
        <v>1</v>
      </c>
    </row>
    <row r="220" spans="1:9" x14ac:dyDescent="0.25">
      <c r="A220" s="202" t="s">
        <v>602</v>
      </c>
      <c r="B220" s="197" t="s">
        <v>617</v>
      </c>
      <c r="C220" s="203" t="s">
        <v>54</v>
      </c>
      <c r="D220" s="200">
        <v>1920</v>
      </c>
      <c r="E220" s="204">
        <v>7</v>
      </c>
      <c r="F220" s="201" t="s">
        <v>125</v>
      </c>
      <c r="G220" s="199" t="s">
        <v>605</v>
      </c>
      <c r="H220" s="147">
        <f>VLOOKUP(G:G,RES.,COLUMN(REFERENCES!C:C),FALSE)</f>
        <v>348.14</v>
      </c>
      <c r="I220" s="106">
        <f t="shared" si="3"/>
        <v>1</v>
      </c>
    </row>
    <row r="221" spans="1:9" x14ac:dyDescent="0.25">
      <c r="A221" s="202" t="s">
        <v>608</v>
      </c>
      <c r="B221" s="197" t="s">
        <v>617</v>
      </c>
      <c r="C221" s="203" t="s">
        <v>54</v>
      </c>
      <c r="D221" s="200">
        <v>1920</v>
      </c>
      <c r="E221" s="204">
        <v>7</v>
      </c>
      <c r="F221" s="201" t="s">
        <v>674</v>
      </c>
      <c r="G221" s="199" t="s">
        <v>608</v>
      </c>
      <c r="H221" s="147">
        <f>VLOOKUP(G:G,RES.,COLUMN(REFERENCES!C:C),FALSE)</f>
        <v>424.31</v>
      </c>
      <c r="I221" s="106">
        <f t="shared" si="3"/>
        <v>1</v>
      </c>
    </row>
    <row r="222" spans="1:9" x14ac:dyDescent="0.25">
      <c r="A222" s="202" t="s">
        <v>605</v>
      </c>
      <c r="B222" s="197" t="s">
        <v>617</v>
      </c>
      <c r="C222" s="203" t="s">
        <v>54</v>
      </c>
      <c r="D222" s="200">
        <v>1920</v>
      </c>
      <c r="E222" s="204">
        <v>7</v>
      </c>
      <c r="F222" s="201" t="s">
        <v>673</v>
      </c>
      <c r="G222" s="199" t="s">
        <v>605</v>
      </c>
      <c r="H222" s="147">
        <f>VLOOKUP(G:G,RES.,COLUMN(REFERENCES!C:C),FALSE)</f>
        <v>348.14</v>
      </c>
      <c r="I222" s="106">
        <f t="shared" si="3"/>
        <v>1</v>
      </c>
    </row>
    <row r="223" spans="1:9" x14ac:dyDescent="0.25">
      <c r="A223" s="202" t="s">
        <v>543</v>
      </c>
      <c r="B223" s="197" t="s">
        <v>618</v>
      </c>
      <c r="C223" s="203" t="s">
        <v>53</v>
      </c>
      <c r="D223" s="200">
        <v>1920</v>
      </c>
      <c r="E223" s="204">
        <v>7</v>
      </c>
      <c r="F223" s="201" t="s">
        <v>183</v>
      </c>
      <c r="G223" s="199" t="s">
        <v>609</v>
      </c>
      <c r="H223" s="147">
        <f>VLOOKUP(G:G,RES.,COLUMN(REFERENCES!C:C),FALSE)</f>
        <v>301.22000000000003</v>
      </c>
      <c r="I223" s="106">
        <f t="shared" si="3"/>
        <v>1</v>
      </c>
    </row>
    <row r="224" spans="1:9" x14ac:dyDescent="0.25">
      <c r="A224" s="202" t="s">
        <v>546</v>
      </c>
      <c r="B224" s="197" t="s">
        <v>618</v>
      </c>
      <c r="C224" s="203" t="s">
        <v>53</v>
      </c>
      <c r="D224" s="200">
        <v>1920</v>
      </c>
      <c r="E224" s="204">
        <v>7</v>
      </c>
      <c r="F224" s="201" t="s">
        <v>184</v>
      </c>
      <c r="G224" s="199" t="s">
        <v>606</v>
      </c>
      <c r="H224" s="147">
        <f>VLOOKUP(G:G,RES.,COLUMN(REFERENCES!C:C),FALSE)</f>
        <v>247.25</v>
      </c>
      <c r="I224" s="106">
        <f t="shared" si="3"/>
        <v>1</v>
      </c>
    </row>
    <row r="225" spans="1:9" x14ac:dyDescent="0.25">
      <c r="A225" s="202" t="s">
        <v>549</v>
      </c>
      <c r="B225" s="197" t="s">
        <v>618</v>
      </c>
      <c r="C225" s="203" t="s">
        <v>53</v>
      </c>
      <c r="D225" s="200">
        <v>1920</v>
      </c>
      <c r="E225" s="204">
        <v>7</v>
      </c>
      <c r="F225" s="201" t="s">
        <v>185</v>
      </c>
      <c r="G225" s="199" t="s">
        <v>609</v>
      </c>
      <c r="H225" s="147">
        <f>VLOOKUP(G:G,RES.,COLUMN(REFERENCES!C:C),FALSE)</f>
        <v>301.22000000000003</v>
      </c>
      <c r="I225" s="106">
        <f t="shared" si="3"/>
        <v>1</v>
      </c>
    </row>
    <row r="226" spans="1:9" x14ac:dyDescent="0.25">
      <c r="A226" s="202" t="s">
        <v>552</v>
      </c>
      <c r="B226" s="197" t="s">
        <v>618</v>
      </c>
      <c r="C226" s="203" t="s">
        <v>53</v>
      </c>
      <c r="D226" s="200">
        <v>1920</v>
      </c>
      <c r="E226" s="204">
        <v>7</v>
      </c>
      <c r="F226" s="201" t="s">
        <v>186</v>
      </c>
      <c r="G226" s="199" t="s">
        <v>609</v>
      </c>
      <c r="H226" s="147">
        <f>VLOOKUP(G:G,RES.,COLUMN(REFERENCES!C:C),FALSE)</f>
        <v>301.22000000000003</v>
      </c>
      <c r="I226" s="106">
        <f t="shared" si="3"/>
        <v>1</v>
      </c>
    </row>
    <row r="227" spans="1:9" x14ac:dyDescent="0.25">
      <c r="A227" s="202" t="s">
        <v>555</v>
      </c>
      <c r="B227" s="197" t="s">
        <v>618</v>
      </c>
      <c r="C227" s="203" t="s">
        <v>53</v>
      </c>
      <c r="D227" s="200">
        <v>1920</v>
      </c>
      <c r="E227" s="204">
        <v>7</v>
      </c>
      <c r="F227" s="201" t="s">
        <v>187</v>
      </c>
      <c r="G227" s="199" t="s">
        <v>609</v>
      </c>
      <c r="H227" s="147">
        <f>VLOOKUP(G:G,RES.,COLUMN(REFERENCES!C:C),FALSE)</f>
        <v>301.22000000000003</v>
      </c>
      <c r="I227" s="106">
        <f t="shared" si="3"/>
        <v>1</v>
      </c>
    </row>
    <row r="228" spans="1:9" x14ac:dyDescent="0.25">
      <c r="A228" s="202" t="s">
        <v>558</v>
      </c>
      <c r="B228" s="197" t="s">
        <v>618</v>
      </c>
      <c r="C228" s="203" t="s">
        <v>53</v>
      </c>
      <c r="D228" s="200">
        <v>1920</v>
      </c>
      <c r="E228" s="204">
        <v>7</v>
      </c>
      <c r="F228" s="201" t="s">
        <v>188</v>
      </c>
      <c r="G228" s="199" t="s">
        <v>609</v>
      </c>
      <c r="H228" s="147">
        <f>VLOOKUP(G:G,RES.,COLUMN(REFERENCES!C:C),FALSE)</f>
        <v>301.22000000000003</v>
      </c>
      <c r="I228" s="106">
        <f t="shared" si="3"/>
        <v>1</v>
      </c>
    </row>
    <row r="229" spans="1:9" x14ac:dyDescent="0.25">
      <c r="A229" s="202" t="s">
        <v>561</v>
      </c>
      <c r="B229" s="197" t="s">
        <v>618</v>
      </c>
      <c r="C229" s="203" t="s">
        <v>53</v>
      </c>
      <c r="D229" s="200">
        <v>1920</v>
      </c>
      <c r="E229" s="204">
        <v>7</v>
      </c>
      <c r="F229" s="201" t="s">
        <v>189</v>
      </c>
      <c r="G229" s="199" t="s">
        <v>609</v>
      </c>
      <c r="H229" s="147">
        <f>VLOOKUP(G:G,RES.,COLUMN(REFERENCES!C:C),FALSE)</f>
        <v>301.22000000000003</v>
      </c>
      <c r="I229" s="106">
        <f t="shared" si="3"/>
        <v>1</v>
      </c>
    </row>
    <row r="230" spans="1:9" x14ac:dyDescent="0.25">
      <c r="A230" s="202" t="s">
        <v>564</v>
      </c>
      <c r="B230" s="197" t="s">
        <v>618</v>
      </c>
      <c r="C230" s="203" t="s">
        <v>53</v>
      </c>
      <c r="D230" s="200">
        <v>1920</v>
      </c>
      <c r="E230" s="204">
        <v>7</v>
      </c>
      <c r="F230" s="201" t="s">
        <v>190</v>
      </c>
      <c r="G230" s="199" t="s">
        <v>609</v>
      </c>
      <c r="H230" s="147">
        <f>VLOOKUP(G:G,RES.,COLUMN(REFERENCES!C:C),FALSE)</f>
        <v>301.22000000000003</v>
      </c>
      <c r="I230" s="106">
        <f t="shared" si="3"/>
        <v>1</v>
      </c>
    </row>
    <row r="231" spans="1:9" x14ac:dyDescent="0.25">
      <c r="A231" s="202" t="s">
        <v>567</v>
      </c>
      <c r="B231" s="197" t="s">
        <v>618</v>
      </c>
      <c r="C231" s="203" t="s">
        <v>53</v>
      </c>
      <c r="D231" s="200">
        <v>1920</v>
      </c>
      <c r="E231" s="204">
        <v>7</v>
      </c>
      <c r="F231" s="201" t="s">
        <v>191</v>
      </c>
      <c r="G231" s="199" t="s">
        <v>609</v>
      </c>
      <c r="H231" s="147">
        <f>VLOOKUP(G:G,RES.,COLUMN(REFERENCES!C:C),FALSE)</f>
        <v>301.22000000000003</v>
      </c>
      <c r="I231" s="106">
        <f t="shared" si="3"/>
        <v>1</v>
      </c>
    </row>
    <row r="232" spans="1:9" x14ac:dyDescent="0.25">
      <c r="A232" s="202" t="s">
        <v>570</v>
      </c>
      <c r="B232" s="197" t="s">
        <v>618</v>
      </c>
      <c r="C232" s="203" t="s">
        <v>53</v>
      </c>
      <c r="D232" s="200">
        <v>1920</v>
      </c>
      <c r="E232" s="204">
        <v>7</v>
      </c>
      <c r="F232" s="201" t="s">
        <v>192</v>
      </c>
      <c r="G232" s="199" t="s">
        <v>609</v>
      </c>
      <c r="H232" s="147">
        <f>VLOOKUP(G:G,RES.,COLUMN(REFERENCES!C:C),FALSE)</f>
        <v>301.22000000000003</v>
      </c>
      <c r="I232" s="106">
        <f t="shared" si="3"/>
        <v>1</v>
      </c>
    </row>
    <row r="233" spans="1:9" x14ac:dyDescent="0.25">
      <c r="A233" s="202" t="s">
        <v>573</v>
      </c>
      <c r="B233" s="197" t="s">
        <v>618</v>
      </c>
      <c r="C233" s="203" t="s">
        <v>53</v>
      </c>
      <c r="D233" s="200">
        <v>1920</v>
      </c>
      <c r="E233" s="204">
        <v>7</v>
      </c>
      <c r="F233" s="201" t="s">
        <v>193</v>
      </c>
      <c r="G233" s="199" t="s">
        <v>609</v>
      </c>
      <c r="H233" s="147">
        <f>VLOOKUP(G:G,RES.,COLUMN(REFERENCES!C:C),FALSE)</f>
        <v>301.22000000000003</v>
      </c>
      <c r="I233" s="106">
        <f t="shared" si="3"/>
        <v>1</v>
      </c>
    </row>
    <row r="234" spans="1:9" x14ac:dyDescent="0.25">
      <c r="A234" s="202" t="s">
        <v>576</v>
      </c>
      <c r="B234" s="197" t="s">
        <v>618</v>
      </c>
      <c r="C234" s="203" t="s">
        <v>53</v>
      </c>
      <c r="D234" s="200">
        <v>1920</v>
      </c>
      <c r="E234" s="204">
        <v>7</v>
      </c>
      <c r="F234" s="201" t="s">
        <v>194</v>
      </c>
      <c r="G234" s="199" t="s">
        <v>609</v>
      </c>
      <c r="H234" s="147">
        <f>VLOOKUP(G:G,RES.,COLUMN(REFERENCES!C:C),FALSE)</f>
        <v>301.22000000000003</v>
      </c>
      <c r="I234" s="106">
        <f t="shared" si="3"/>
        <v>1</v>
      </c>
    </row>
    <row r="235" spans="1:9" x14ac:dyDescent="0.25">
      <c r="A235" s="202" t="s">
        <v>579</v>
      </c>
      <c r="B235" s="197" t="s">
        <v>618</v>
      </c>
      <c r="C235" s="203" t="s">
        <v>53</v>
      </c>
      <c r="D235" s="200">
        <v>1920</v>
      </c>
      <c r="E235" s="204">
        <v>7</v>
      </c>
      <c r="F235" s="201" t="s">
        <v>32</v>
      </c>
      <c r="G235" s="199" t="s">
        <v>606</v>
      </c>
      <c r="H235" s="147">
        <f>VLOOKUP(G:G,RES.,COLUMN(REFERENCES!C:C),FALSE)</f>
        <v>247.25</v>
      </c>
      <c r="I235" s="106">
        <f t="shared" si="3"/>
        <v>1</v>
      </c>
    </row>
    <row r="236" spans="1:9" x14ac:dyDescent="0.25">
      <c r="A236" s="202" t="s">
        <v>582</v>
      </c>
      <c r="B236" s="197" t="s">
        <v>618</v>
      </c>
      <c r="C236" s="203" t="s">
        <v>53</v>
      </c>
      <c r="D236" s="200">
        <v>1920</v>
      </c>
      <c r="E236" s="204">
        <v>7</v>
      </c>
      <c r="F236" s="201" t="s">
        <v>195</v>
      </c>
      <c r="G236" s="199" t="s">
        <v>609</v>
      </c>
      <c r="H236" s="147">
        <f>VLOOKUP(G:G,RES.,COLUMN(REFERENCES!C:C),FALSE)</f>
        <v>301.22000000000003</v>
      </c>
      <c r="I236" s="106">
        <f t="shared" si="3"/>
        <v>1</v>
      </c>
    </row>
    <row r="237" spans="1:9" x14ac:dyDescent="0.25">
      <c r="A237" s="202" t="s">
        <v>585</v>
      </c>
      <c r="B237" s="197" t="s">
        <v>618</v>
      </c>
      <c r="C237" s="203" t="s">
        <v>53</v>
      </c>
      <c r="D237" s="200">
        <v>1920</v>
      </c>
      <c r="E237" s="204">
        <v>7</v>
      </c>
      <c r="F237" s="201" t="s">
        <v>196</v>
      </c>
      <c r="G237" s="199" t="s">
        <v>609</v>
      </c>
      <c r="H237" s="147">
        <f>VLOOKUP(G:G,RES.,COLUMN(REFERENCES!C:C),FALSE)</f>
        <v>301.22000000000003</v>
      </c>
      <c r="I237" s="106">
        <f t="shared" si="3"/>
        <v>1</v>
      </c>
    </row>
    <row r="238" spans="1:9" x14ac:dyDescent="0.25">
      <c r="A238" s="202" t="s">
        <v>588</v>
      </c>
      <c r="B238" s="197" t="s">
        <v>618</v>
      </c>
      <c r="C238" s="203" t="s">
        <v>53</v>
      </c>
      <c r="D238" s="200">
        <v>1920</v>
      </c>
      <c r="E238" s="204">
        <v>7</v>
      </c>
      <c r="F238" s="201" t="s">
        <v>124</v>
      </c>
      <c r="G238" s="199" t="s">
        <v>609</v>
      </c>
      <c r="H238" s="147">
        <f>VLOOKUP(G:G,RES.,COLUMN(REFERENCES!C:C),FALSE)</f>
        <v>301.22000000000003</v>
      </c>
      <c r="I238" s="106">
        <f t="shared" si="3"/>
        <v>1</v>
      </c>
    </row>
    <row r="239" spans="1:9" x14ac:dyDescent="0.25">
      <c r="A239" s="202" t="s">
        <v>591</v>
      </c>
      <c r="B239" s="197" t="s">
        <v>618</v>
      </c>
      <c r="C239" s="203" t="s">
        <v>53</v>
      </c>
      <c r="D239" s="200">
        <v>1920</v>
      </c>
      <c r="E239" s="204">
        <v>7</v>
      </c>
      <c r="F239" s="201" t="s">
        <v>197</v>
      </c>
      <c r="G239" s="199" t="s">
        <v>606</v>
      </c>
      <c r="H239" s="147">
        <f>VLOOKUP(G:G,RES.,COLUMN(REFERENCES!C:C),FALSE)</f>
        <v>247.25</v>
      </c>
      <c r="I239" s="106">
        <f t="shared" si="3"/>
        <v>1</v>
      </c>
    </row>
    <row r="240" spans="1:9" x14ac:dyDescent="0.25">
      <c r="A240" s="202" t="s">
        <v>594</v>
      </c>
      <c r="B240" s="197" t="s">
        <v>618</v>
      </c>
      <c r="C240" s="203" t="s">
        <v>53</v>
      </c>
      <c r="D240" s="200">
        <v>1920</v>
      </c>
      <c r="E240" s="204">
        <v>7</v>
      </c>
      <c r="F240" s="201" t="s">
        <v>198</v>
      </c>
      <c r="G240" s="199" t="s">
        <v>609</v>
      </c>
      <c r="H240" s="147">
        <f>VLOOKUP(G:G,RES.,COLUMN(REFERENCES!C:C),FALSE)</f>
        <v>301.22000000000003</v>
      </c>
      <c r="I240" s="106">
        <f t="shared" si="3"/>
        <v>1</v>
      </c>
    </row>
    <row r="241" spans="1:9" x14ac:dyDescent="0.25">
      <c r="A241" s="202" t="s">
        <v>597</v>
      </c>
      <c r="B241" s="197" t="s">
        <v>618</v>
      </c>
      <c r="C241" s="203" t="s">
        <v>53</v>
      </c>
      <c r="D241" s="200">
        <v>1920</v>
      </c>
      <c r="E241" s="204">
        <v>7</v>
      </c>
      <c r="F241" s="201" t="s">
        <v>199</v>
      </c>
      <c r="G241" s="199" t="s">
        <v>609</v>
      </c>
      <c r="H241" s="147">
        <f>VLOOKUP(G:G,RES.,COLUMN(REFERENCES!C:C),FALSE)</f>
        <v>301.22000000000003</v>
      </c>
      <c r="I241" s="106">
        <f t="shared" si="3"/>
        <v>1</v>
      </c>
    </row>
    <row r="242" spans="1:9" x14ac:dyDescent="0.25">
      <c r="A242" s="202" t="s">
        <v>600</v>
      </c>
      <c r="B242" s="197" t="s">
        <v>618</v>
      </c>
      <c r="C242" s="203" t="s">
        <v>53</v>
      </c>
      <c r="D242" s="200">
        <v>1920</v>
      </c>
      <c r="E242" s="204">
        <v>7</v>
      </c>
      <c r="F242" s="201" t="s">
        <v>200</v>
      </c>
      <c r="G242" s="199" t="s">
        <v>609</v>
      </c>
      <c r="H242" s="147">
        <f>VLOOKUP(G:G,RES.,COLUMN(REFERENCES!C:C),FALSE)</f>
        <v>301.22000000000003</v>
      </c>
      <c r="I242" s="106">
        <f t="shared" si="3"/>
        <v>1</v>
      </c>
    </row>
    <row r="243" spans="1:9" x14ac:dyDescent="0.25">
      <c r="A243" s="202" t="s">
        <v>717</v>
      </c>
      <c r="B243" s="197" t="s">
        <v>618</v>
      </c>
      <c r="C243" s="203" t="s">
        <v>53</v>
      </c>
      <c r="D243" s="200">
        <v>1920</v>
      </c>
      <c r="E243" s="204">
        <v>7</v>
      </c>
      <c r="F243" s="201" t="s">
        <v>707</v>
      </c>
      <c r="G243" s="199" t="s">
        <v>609</v>
      </c>
      <c r="H243" s="147">
        <f>VLOOKUP(G:G,RES.,COLUMN(REFERENCES!C:C),FALSE)</f>
        <v>301.22000000000003</v>
      </c>
      <c r="I243" s="106">
        <f t="shared" si="3"/>
        <v>1</v>
      </c>
    </row>
    <row r="244" spans="1:9" x14ac:dyDescent="0.25">
      <c r="A244" s="202" t="s">
        <v>603</v>
      </c>
      <c r="B244" s="197" t="s">
        <v>618</v>
      </c>
      <c r="C244" s="203" t="s">
        <v>53</v>
      </c>
      <c r="D244" s="200">
        <v>1920</v>
      </c>
      <c r="E244" s="204">
        <v>7</v>
      </c>
      <c r="F244" s="201" t="s">
        <v>125</v>
      </c>
      <c r="G244" s="199" t="s">
        <v>606</v>
      </c>
      <c r="H244" s="147">
        <f>VLOOKUP(G:G,RES.,COLUMN(REFERENCES!C:C),FALSE)</f>
        <v>247.25</v>
      </c>
      <c r="I244" s="106">
        <f t="shared" si="3"/>
        <v>1</v>
      </c>
    </row>
    <row r="245" spans="1:9" x14ac:dyDescent="0.25">
      <c r="A245" s="202" t="s">
        <v>609</v>
      </c>
      <c r="B245" s="197" t="s">
        <v>618</v>
      </c>
      <c r="C245" s="203" t="s">
        <v>53</v>
      </c>
      <c r="D245" s="200">
        <v>1920</v>
      </c>
      <c r="E245" s="204">
        <v>7</v>
      </c>
      <c r="F245" s="201" t="s">
        <v>674</v>
      </c>
      <c r="G245" s="199" t="s">
        <v>609</v>
      </c>
      <c r="H245" s="147">
        <f>VLOOKUP(G:G,RES.,COLUMN(REFERENCES!C:C),FALSE)</f>
        <v>301.22000000000003</v>
      </c>
      <c r="I245" s="106">
        <f t="shared" si="3"/>
        <v>1</v>
      </c>
    </row>
    <row r="246" spans="1:9" x14ac:dyDescent="0.25">
      <c r="A246" s="202" t="s">
        <v>606</v>
      </c>
      <c r="B246" s="197" t="s">
        <v>618</v>
      </c>
      <c r="C246" s="203" t="s">
        <v>53</v>
      </c>
      <c r="D246" s="200">
        <v>1920</v>
      </c>
      <c r="E246" s="204">
        <v>7</v>
      </c>
      <c r="F246" s="201" t="s">
        <v>673</v>
      </c>
      <c r="G246" s="199" t="s">
        <v>606</v>
      </c>
      <c r="H246" s="147">
        <f>VLOOKUP(G:G,RES.,COLUMN(REFERENCES!C:C),FALSE)</f>
        <v>247.25</v>
      </c>
      <c r="I246" s="106">
        <f t="shared" si="3"/>
        <v>1</v>
      </c>
    </row>
    <row r="247" spans="1:9" x14ac:dyDescent="0.25">
      <c r="A247" s="202" t="s">
        <v>544</v>
      </c>
      <c r="B247" s="197" t="s">
        <v>619</v>
      </c>
      <c r="C247" s="203" t="s">
        <v>52</v>
      </c>
      <c r="D247" s="200">
        <v>1920</v>
      </c>
      <c r="E247" s="204">
        <v>7</v>
      </c>
      <c r="F247" s="201" t="s">
        <v>183</v>
      </c>
      <c r="G247" s="199" t="s">
        <v>610</v>
      </c>
      <c r="H247" s="147">
        <f>VLOOKUP(G:G,RES.,COLUMN(REFERENCES!C:C),FALSE)</f>
        <v>262.38</v>
      </c>
      <c r="I247" s="106">
        <f t="shared" si="3"/>
        <v>1</v>
      </c>
    </row>
    <row r="248" spans="1:9" x14ac:dyDescent="0.25">
      <c r="A248" s="202" t="s">
        <v>547</v>
      </c>
      <c r="B248" s="197" t="s">
        <v>619</v>
      </c>
      <c r="C248" s="203" t="s">
        <v>52</v>
      </c>
      <c r="D248" s="200">
        <v>1920</v>
      </c>
      <c r="E248" s="204">
        <v>7</v>
      </c>
      <c r="F248" s="201" t="s">
        <v>184</v>
      </c>
      <c r="G248" s="199" t="s">
        <v>607</v>
      </c>
      <c r="H248" s="147">
        <f>VLOOKUP(G:G,RES.,COLUMN(REFERENCES!C:C),FALSE)</f>
        <v>216.43</v>
      </c>
      <c r="I248" s="106">
        <f t="shared" si="3"/>
        <v>1</v>
      </c>
    </row>
    <row r="249" spans="1:9" x14ac:dyDescent="0.25">
      <c r="A249" s="202" t="s">
        <v>550</v>
      </c>
      <c r="B249" s="197" t="s">
        <v>619</v>
      </c>
      <c r="C249" s="203" t="s">
        <v>52</v>
      </c>
      <c r="D249" s="200">
        <v>1920</v>
      </c>
      <c r="E249" s="204">
        <v>7</v>
      </c>
      <c r="F249" s="201" t="s">
        <v>185</v>
      </c>
      <c r="G249" s="199" t="s">
        <v>610</v>
      </c>
      <c r="H249" s="147">
        <f>VLOOKUP(G:G,RES.,COLUMN(REFERENCES!C:C),FALSE)</f>
        <v>262.38</v>
      </c>
      <c r="I249" s="106">
        <f t="shared" si="3"/>
        <v>1</v>
      </c>
    </row>
    <row r="250" spans="1:9" x14ac:dyDescent="0.25">
      <c r="A250" s="202" t="s">
        <v>553</v>
      </c>
      <c r="B250" s="197" t="s">
        <v>619</v>
      </c>
      <c r="C250" s="203" t="s">
        <v>52</v>
      </c>
      <c r="D250" s="200">
        <v>1920</v>
      </c>
      <c r="E250" s="204">
        <v>7</v>
      </c>
      <c r="F250" s="201" t="s">
        <v>186</v>
      </c>
      <c r="G250" s="199" t="s">
        <v>610</v>
      </c>
      <c r="H250" s="147">
        <f>VLOOKUP(G:G,RES.,COLUMN(REFERENCES!C:C),FALSE)</f>
        <v>262.38</v>
      </c>
      <c r="I250" s="106">
        <f t="shared" si="3"/>
        <v>1</v>
      </c>
    </row>
    <row r="251" spans="1:9" x14ac:dyDescent="0.25">
      <c r="A251" s="202" t="s">
        <v>556</v>
      </c>
      <c r="B251" s="197" t="s">
        <v>619</v>
      </c>
      <c r="C251" s="203" t="s">
        <v>52</v>
      </c>
      <c r="D251" s="200">
        <v>1920</v>
      </c>
      <c r="E251" s="204">
        <v>7</v>
      </c>
      <c r="F251" s="201" t="s">
        <v>187</v>
      </c>
      <c r="G251" s="199" t="s">
        <v>610</v>
      </c>
      <c r="H251" s="147">
        <f>VLOOKUP(G:G,RES.,COLUMN(REFERENCES!C:C),FALSE)</f>
        <v>262.38</v>
      </c>
      <c r="I251" s="106">
        <f t="shared" si="3"/>
        <v>1</v>
      </c>
    </row>
    <row r="252" spans="1:9" x14ac:dyDescent="0.25">
      <c r="A252" s="202" t="s">
        <v>559</v>
      </c>
      <c r="B252" s="197" t="s">
        <v>619</v>
      </c>
      <c r="C252" s="203" t="s">
        <v>52</v>
      </c>
      <c r="D252" s="200">
        <v>1920</v>
      </c>
      <c r="E252" s="204">
        <v>7</v>
      </c>
      <c r="F252" s="201" t="s">
        <v>188</v>
      </c>
      <c r="G252" s="199" t="s">
        <v>610</v>
      </c>
      <c r="H252" s="147">
        <f>VLOOKUP(G:G,RES.,COLUMN(REFERENCES!C:C),FALSE)</f>
        <v>262.38</v>
      </c>
      <c r="I252" s="106">
        <f t="shared" si="3"/>
        <v>1</v>
      </c>
    </row>
    <row r="253" spans="1:9" x14ac:dyDescent="0.25">
      <c r="A253" s="202" t="s">
        <v>562</v>
      </c>
      <c r="B253" s="197" t="s">
        <v>619</v>
      </c>
      <c r="C253" s="203" t="s">
        <v>52</v>
      </c>
      <c r="D253" s="200">
        <v>1920</v>
      </c>
      <c r="E253" s="204">
        <v>7</v>
      </c>
      <c r="F253" s="201" t="s">
        <v>189</v>
      </c>
      <c r="G253" s="199" t="s">
        <v>610</v>
      </c>
      <c r="H253" s="147">
        <f>VLOOKUP(G:G,RES.,COLUMN(REFERENCES!C:C),FALSE)</f>
        <v>262.38</v>
      </c>
      <c r="I253" s="106">
        <f t="shared" si="3"/>
        <v>1</v>
      </c>
    </row>
    <row r="254" spans="1:9" x14ac:dyDescent="0.25">
      <c r="A254" s="202" t="s">
        <v>565</v>
      </c>
      <c r="B254" s="197" t="s">
        <v>619</v>
      </c>
      <c r="C254" s="203" t="s">
        <v>52</v>
      </c>
      <c r="D254" s="200">
        <v>1920</v>
      </c>
      <c r="E254" s="204">
        <v>7</v>
      </c>
      <c r="F254" s="201" t="s">
        <v>190</v>
      </c>
      <c r="G254" s="199" t="s">
        <v>610</v>
      </c>
      <c r="H254" s="147">
        <f>VLOOKUP(G:G,RES.,COLUMN(REFERENCES!C:C),FALSE)</f>
        <v>262.38</v>
      </c>
      <c r="I254" s="106">
        <f t="shared" si="3"/>
        <v>1</v>
      </c>
    </row>
    <row r="255" spans="1:9" x14ac:dyDescent="0.25">
      <c r="A255" s="202" t="s">
        <v>568</v>
      </c>
      <c r="B255" s="197" t="s">
        <v>619</v>
      </c>
      <c r="C255" s="203" t="s">
        <v>52</v>
      </c>
      <c r="D255" s="200">
        <v>1920</v>
      </c>
      <c r="E255" s="204">
        <v>7</v>
      </c>
      <c r="F255" s="201" t="s">
        <v>191</v>
      </c>
      <c r="G255" s="199" t="s">
        <v>610</v>
      </c>
      <c r="H255" s="147">
        <f>VLOOKUP(G:G,RES.,COLUMN(REFERENCES!C:C),FALSE)</f>
        <v>262.38</v>
      </c>
      <c r="I255" s="106">
        <f t="shared" si="3"/>
        <v>1</v>
      </c>
    </row>
    <row r="256" spans="1:9" x14ac:dyDescent="0.25">
      <c r="A256" s="202" t="s">
        <v>571</v>
      </c>
      <c r="B256" s="197" t="s">
        <v>619</v>
      </c>
      <c r="C256" s="203" t="s">
        <v>52</v>
      </c>
      <c r="D256" s="200">
        <v>1920</v>
      </c>
      <c r="E256" s="204">
        <v>7</v>
      </c>
      <c r="F256" s="201" t="s">
        <v>192</v>
      </c>
      <c r="G256" s="199" t="s">
        <v>610</v>
      </c>
      <c r="H256" s="147">
        <f>VLOOKUP(G:G,RES.,COLUMN(REFERENCES!C:C),FALSE)</f>
        <v>262.38</v>
      </c>
      <c r="I256" s="106">
        <f t="shared" si="3"/>
        <v>1</v>
      </c>
    </row>
    <row r="257" spans="1:9" x14ac:dyDescent="0.25">
      <c r="A257" s="202" t="s">
        <v>574</v>
      </c>
      <c r="B257" s="197" t="s">
        <v>619</v>
      </c>
      <c r="C257" s="203" t="s">
        <v>52</v>
      </c>
      <c r="D257" s="200">
        <v>1920</v>
      </c>
      <c r="E257" s="204">
        <v>7</v>
      </c>
      <c r="F257" s="201" t="s">
        <v>193</v>
      </c>
      <c r="G257" s="199" t="s">
        <v>610</v>
      </c>
      <c r="H257" s="147">
        <f>VLOOKUP(G:G,RES.,COLUMN(REFERENCES!C:C),FALSE)</f>
        <v>262.38</v>
      </c>
      <c r="I257" s="106">
        <f t="shared" si="3"/>
        <v>1</v>
      </c>
    </row>
    <row r="258" spans="1:9" x14ac:dyDescent="0.25">
      <c r="A258" s="202" t="s">
        <v>577</v>
      </c>
      <c r="B258" s="197" t="s">
        <v>619</v>
      </c>
      <c r="C258" s="203" t="s">
        <v>52</v>
      </c>
      <c r="D258" s="200">
        <v>1920</v>
      </c>
      <c r="E258" s="204">
        <v>7</v>
      </c>
      <c r="F258" s="201" t="s">
        <v>194</v>
      </c>
      <c r="G258" s="199" t="s">
        <v>610</v>
      </c>
      <c r="H258" s="147">
        <f>VLOOKUP(G:G,RES.,COLUMN(REFERENCES!C:C),FALSE)</f>
        <v>262.38</v>
      </c>
      <c r="I258" s="106">
        <f t="shared" si="3"/>
        <v>1</v>
      </c>
    </row>
    <row r="259" spans="1:9" x14ac:dyDescent="0.25">
      <c r="A259" s="202" t="s">
        <v>580</v>
      </c>
      <c r="B259" s="197" t="s">
        <v>619</v>
      </c>
      <c r="C259" s="203" t="s">
        <v>52</v>
      </c>
      <c r="D259" s="200">
        <v>1920</v>
      </c>
      <c r="E259" s="204">
        <v>7</v>
      </c>
      <c r="F259" s="201" t="s">
        <v>32</v>
      </c>
      <c r="G259" s="199" t="s">
        <v>607</v>
      </c>
      <c r="H259" s="147">
        <f>VLOOKUP(G:G,RES.,COLUMN(REFERENCES!C:C),FALSE)</f>
        <v>216.43</v>
      </c>
      <c r="I259" s="106">
        <f t="shared" si="3"/>
        <v>1</v>
      </c>
    </row>
    <row r="260" spans="1:9" x14ac:dyDescent="0.25">
      <c r="A260" s="202" t="s">
        <v>583</v>
      </c>
      <c r="B260" s="197" t="s">
        <v>619</v>
      </c>
      <c r="C260" s="203" t="s">
        <v>52</v>
      </c>
      <c r="D260" s="200">
        <v>1920</v>
      </c>
      <c r="E260" s="204">
        <v>7</v>
      </c>
      <c r="F260" s="201" t="s">
        <v>195</v>
      </c>
      <c r="G260" s="199" t="s">
        <v>610</v>
      </c>
      <c r="H260" s="147">
        <f>VLOOKUP(G:G,RES.,COLUMN(REFERENCES!C:C),FALSE)</f>
        <v>262.38</v>
      </c>
      <c r="I260" s="106">
        <f t="shared" si="3"/>
        <v>1</v>
      </c>
    </row>
    <row r="261" spans="1:9" x14ac:dyDescent="0.25">
      <c r="A261" s="202" t="s">
        <v>586</v>
      </c>
      <c r="B261" s="197" t="s">
        <v>619</v>
      </c>
      <c r="C261" s="203" t="s">
        <v>52</v>
      </c>
      <c r="D261" s="200">
        <v>1920</v>
      </c>
      <c r="E261" s="204">
        <v>7</v>
      </c>
      <c r="F261" s="201" t="s">
        <v>196</v>
      </c>
      <c r="G261" s="199" t="s">
        <v>610</v>
      </c>
      <c r="H261" s="147">
        <f>VLOOKUP(G:G,RES.,COLUMN(REFERENCES!C:C),FALSE)</f>
        <v>262.38</v>
      </c>
      <c r="I261" s="106">
        <f t="shared" si="3"/>
        <v>1</v>
      </c>
    </row>
    <row r="262" spans="1:9" x14ac:dyDescent="0.25">
      <c r="A262" s="202" t="s">
        <v>589</v>
      </c>
      <c r="B262" s="197" t="s">
        <v>619</v>
      </c>
      <c r="C262" s="203" t="s">
        <v>52</v>
      </c>
      <c r="D262" s="200">
        <v>1920</v>
      </c>
      <c r="E262" s="204">
        <v>7</v>
      </c>
      <c r="F262" s="201" t="s">
        <v>124</v>
      </c>
      <c r="G262" s="199" t="s">
        <v>610</v>
      </c>
      <c r="H262" s="147">
        <f>VLOOKUP(G:G,RES.,COLUMN(REFERENCES!C:C),FALSE)</f>
        <v>262.38</v>
      </c>
      <c r="I262" s="106">
        <f t="shared" ref="I262:I325" si="4">COUNTIF(A:A,A:A)</f>
        <v>1</v>
      </c>
    </row>
    <row r="263" spans="1:9" x14ac:dyDescent="0.25">
      <c r="A263" s="202" t="s">
        <v>592</v>
      </c>
      <c r="B263" s="197" t="s">
        <v>619</v>
      </c>
      <c r="C263" s="203" t="s">
        <v>52</v>
      </c>
      <c r="D263" s="200">
        <v>1920</v>
      </c>
      <c r="E263" s="204">
        <v>7</v>
      </c>
      <c r="F263" s="201" t="s">
        <v>197</v>
      </c>
      <c r="G263" s="199" t="s">
        <v>607</v>
      </c>
      <c r="H263" s="147">
        <f>VLOOKUP(G:G,RES.,COLUMN(REFERENCES!C:C),FALSE)</f>
        <v>216.43</v>
      </c>
      <c r="I263" s="106">
        <f t="shared" si="4"/>
        <v>1</v>
      </c>
    </row>
    <row r="264" spans="1:9" x14ac:dyDescent="0.25">
      <c r="A264" s="202" t="s">
        <v>595</v>
      </c>
      <c r="B264" s="197" t="s">
        <v>619</v>
      </c>
      <c r="C264" s="203" t="s">
        <v>52</v>
      </c>
      <c r="D264" s="200">
        <v>1920</v>
      </c>
      <c r="E264" s="204">
        <v>7</v>
      </c>
      <c r="F264" s="201" t="s">
        <v>198</v>
      </c>
      <c r="G264" s="199" t="s">
        <v>610</v>
      </c>
      <c r="H264" s="147">
        <f>VLOOKUP(G:G,RES.,COLUMN(REFERENCES!C:C),FALSE)</f>
        <v>262.38</v>
      </c>
      <c r="I264" s="106">
        <f t="shared" si="4"/>
        <v>1</v>
      </c>
    </row>
    <row r="265" spans="1:9" x14ac:dyDescent="0.25">
      <c r="A265" s="202" t="s">
        <v>598</v>
      </c>
      <c r="B265" s="197" t="s">
        <v>619</v>
      </c>
      <c r="C265" s="203" t="s">
        <v>52</v>
      </c>
      <c r="D265" s="200">
        <v>1920</v>
      </c>
      <c r="E265" s="204">
        <v>7</v>
      </c>
      <c r="F265" s="201" t="s">
        <v>199</v>
      </c>
      <c r="G265" s="199" t="s">
        <v>610</v>
      </c>
      <c r="H265" s="147">
        <f>VLOOKUP(G:G,RES.,COLUMN(REFERENCES!C:C),FALSE)</f>
        <v>262.38</v>
      </c>
      <c r="I265" s="106">
        <f t="shared" si="4"/>
        <v>1</v>
      </c>
    </row>
    <row r="266" spans="1:9" x14ac:dyDescent="0.25">
      <c r="A266" s="202" t="s">
        <v>601</v>
      </c>
      <c r="B266" s="197" t="s">
        <v>619</v>
      </c>
      <c r="C266" s="203" t="s">
        <v>52</v>
      </c>
      <c r="D266" s="200">
        <v>1920</v>
      </c>
      <c r="E266" s="204">
        <v>7</v>
      </c>
      <c r="F266" s="201" t="s">
        <v>200</v>
      </c>
      <c r="G266" s="199" t="s">
        <v>610</v>
      </c>
      <c r="H266" s="147">
        <f>VLOOKUP(G:G,RES.,COLUMN(REFERENCES!C:C),FALSE)</f>
        <v>262.38</v>
      </c>
      <c r="I266" s="106">
        <f t="shared" si="4"/>
        <v>1</v>
      </c>
    </row>
    <row r="267" spans="1:9" x14ac:dyDescent="0.25">
      <c r="A267" s="202" t="s">
        <v>718</v>
      </c>
      <c r="B267" s="197" t="s">
        <v>619</v>
      </c>
      <c r="C267" s="203" t="s">
        <v>52</v>
      </c>
      <c r="D267" s="200">
        <v>1920</v>
      </c>
      <c r="E267" s="204">
        <v>7</v>
      </c>
      <c r="F267" s="201" t="s">
        <v>707</v>
      </c>
      <c r="G267" s="199" t="s">
        <v>610</v>
      </c>
      <c r="H267" s="147">
        <f>VLOOKUP(G:G,RES.,COLUMN(REFERENCES!C:C),FALSE)</f>
        <v>262.38</v>
      </c>
      <c r="I267" s="106">
        <f t="shared" si="4"/>
        <v>1</v>
      </c>
    </row>
    <row r="268" spans="1:9" x14ac:dyDescent="0.25">
      <c r="A268" s="202" t="s">
        <v>604</v>
      </c>
      <c r="B268" s="197" t="s">
        <v>619</v>
      </c>
      <c r="C268" s="203" t="s">
        <v>52</v>
      </c>
      <c r="D268" s="200">
        <v>1920</v>
      </c>
      <c r="E268" s="204">
        <v>7</v>
      </c>
      <c r="F268" s="201" t="s">
        <v>125</v>
      </c>
      <c r="G268" s="199" t="s">
        <v>607</v>
      </c>
      <c r="H268" s="147">
        <f>VLOOKUP(G:G,RES.,COLUMN(REFERENCES!C:C),FALSE)</f>
        <v>216.43</v>
      </c>
      <c r="I268" s="106">
        <f t="shared" si="4"/>
        <v>1</v>
      </c>
    </row>
    <row r="269" spans="1:9" x14ac:dyDescent="0.25">
      <c r="A269" s="202" t="s">
        <v>610</v>
      </c>
      <c r="B269" s="197" t="s">
        <v>619</v>
      </c>
      <c r="C269" s="203" t="s">
        <v>52</v>
      </c>
      <c r="D269" s="200">
        <v>1920</v>
      </c>
      <c r="E269" s="204">
        <v>7</v>
      </c>
      <c r="F269" s="201" t="s">
        <v>674</v>
      </c>
      <c r="G269" s="199" t="s">
        <v>610</v>
      </c>
      <c r="H269" s="147">
        <f>VLOOKUP(G:G,RES.,COLUMN(REFERENCES!C:C),FALSE)</f>
        <v>262.38</v>
      </c>
      <c r="I269" s="106">
        <f t="shared" si="4"/>
        <v>1</v>
      </c>
    </row>
    <row r="270" spans="1:9" x14ac:dyDescent="0.25">
      <c r="A270" s="202" t="s">
        <v>607</v>
      </c>
      <c r="B270" s="197" t="s">
        <v>619</v>
      </c>
      <c r="C270" s="203" t="s">
        <v>52</v>
      </c>
      <c r="D270" s="200">
        <v>1920</v>
      </c>
      <c r="E270" s="204">
        <v>7</v>
      </c>
      <c r="F270" s="201" t="s">
        <v>673</v>
      </c>
      <c r="G270" s="199" t="s">
        <v>607</v>
      </c>
      <c r="H270" s="147">
        <f>VLOOKUP(G:G,RES.,COLUMN(REFERENCES!C:C),FALSE)</f>
        <v>216.43</v>
      </c>
      <c r="I270" s="106">
        <f t="shared" si="4"/>
        <v>1</v>
      </c>
    </row>
    <row r="271" spans="1:9" x14ac:dyDescent="0.25">
      <c r="A271" s="202" t="s">
        <v>758</v>
      </c>
      <c r="B271" s="197" t="s">
        <v>621</v>
      </c>
      <c r="C271" s="203" t="s">
        <v>734</v>
      </c>
      <c r="D271" s="200">
        <v>0</v>
      </c>
      <c r="E271" s="204">
        <v>6</v>
      </c>
      <c r="F271" s="201" t="s">
        <v>183</v>
      </c>
      <c r="G271" s="199" t="s">
        <v>750</v>
      </c>
      <c r="H271" s="147">
        <f>VLOOKUP(G:G,RES.,COLUMN(REFERENCES!C:C),FALSE)</f>
        <v>26.73</v>
      </c>
      <c r="I271" s="106">
        <f t="shared" si="4"/>
        <v>1</v>
      </c>
    </row>
    <row r="272" spans="1:9" x14ac:dyDescent="0.25">
      <c r="A272" s="202" t="s">
        <v>759</v>
      </c>
      <c r="B272" s="197" t="s">
        <v>621</v>
      </c>
      <c r="C272" s="203" t="s">
        <v>734</v>
      </c>
      <c r="D272" s="200">
        <v>0</v>
      </c>
      <c r="E272" s="204">
        <v>6</v>
      </c>
      <c r="F272" s="201" t="s">
        <v>184</v>
      </c>
      <c r="G272" s="199" t="s">
        <v>751</v>
      </c>
      <c r="H272" s="147">
        <f>VLOOKUP(G:G,RES.,COLUMN(REFERENCES!C:C),FALSE)</f>
        <v>26.73</v>
      </c>
      <c r="I272" s="106">
        <f t="shared" si="4"/>
        <v>1</v>
      </c>
    </row>
    <row r="273" spans="1:9" x14ac:dyDescent="0.25">
      <c r="A273" s="202" t="s">
        <v>760</v>
      </c>
      <c r="B273" s="197" t="s">
        <v>621</v>
      </c>
      <c r="C273" s="203" t="s">
        <v>734</v>
      </c>
      <c r="D273" s="200">
        <v>0</v>
      </c>
      <c r="E273" s="204">
        <v>6</v>
      </c>
      <c r="F273" s="201" t="s">
        <v>185</v>
      </c>
      <c r="G273" s="199" t="s">
        <v>750</v>
      </c>
      <c r="H273" s="147">
        <f>VLOOKUP(G:G,RES.,COLUMN(REFERENCES!C:C),FALSE)</f>
        <v>26.73</v>
      </c>
      <c r="I273" s="106">
        <f t="shared" si="4"/>
        <v>1</v>
      </c>
    </row>
    <row r="274" spans="1:9" x14ac:dyDescent="0.25">
      <c r="A274" s="202" t="s">
        <v>761</v>
      </c>
      <c r="B274" s="197" t="s">
        <v>621</v>
      </c>
      <c r="C274" s="203" t="s">
        <v>734</v>
      </c>
      <c r="D274" s="200">
        <v>0</v>
      </c>
      <c r="E274" s="204">
        <v>6</v>
      </c>
      <c r="F274" s="201" t="s">
        <v>186</v>
      </c>
      <c r="G274" s="199" t="s">
        <v>750</v>
      </c>
      <c r="H274" s="147">
        <f>VLOOKUP(G:G,RES.,COLUMN(REFERENCES!C:C),FALSE)</f>
        <v>26.73</v>
      </c>
      <c r="I274" s="106">
        <f t="shared" si="4"/>
        <v>1</v>
      </c>
    </row>
    <row r="275" spans="1:9" x14ac:dyDescent="0.25">
      <c r="A275" s="202" t="s">
        <v>762</v>
      </c>
      <c r="B275" s="197" t="s">
        <v>621</v>
      </c>
      <c r="C275" s="203" t="s">
        <v>734</v>
      </c>
      <c r="D275" s="200">
        <v>0</v>
      </c>
      <c r="E275" s="204">
        <v>6</v>
      </c>
      <c r="F275" s="201" t="s">
        <v>187</v>
      </c>
      <c r="G275" s="199" t="s">
        <v>750</v>
      </c>
      <c r="H275" s="147">
        <f>VLOOKUP(G:G,RES.,COLUMN(REFERENCES!C:C),FALSE)</f>
        <v>26.73</v>
      </c>
      <c r="I275" s="106">
        <f t="shared" si="4"/>
        <v>1</v>
      </c>
    </row>
    <row r="276" spans="1:9" x14ac:dyDescent="0.25">
      <c r="A276" s="202" t="s">
        <v>763</v>
      </c>
      <c r="B276" s="197" t="s">
        <v>621</v>
      </c>
      <c r="C276" s="203" t="s">
        <v>734</v>
      </c>
      <c r="D276" s="200">
        <v>0</v>
      </c>
      <c r="E276" s="204">
        <v>6</v>
      </c>
      <c r="F276" s="201" t="s">
        <v>188</v>
      </c>
      <c r="G276" s="199" t="s">
        <v>750</v>
      </c>
      <c r="H276" s="147">
        <f>VLOOKUP(G:G,RES.,COLUMN(REFERENCES!C:C),FALSE)</f>
        <v>26.73</v>
      </c>
      <c r="I276" s="106">
        <f t="shared" si="4"/>
        <v>1</v>
      </c>
    </row>
    <row r="277" spans="1:9" x14ac:dyDescent="0.25">
      <c r="A277" s="202" t="s">
        <v>764</v>
      </c>
      <c r="B277" s="197" t="s">
        <v>621</v>
      </c>
      <c r="C277" s="203" t="s">
        <v>734</v>
      </c>
      <c r="D277" s="200">
        <v>0</v>
      </c>
      <c r="E277" s="204">
        <v>6</v>
      </c>
      <c r="F277" s="201" t="s">
        <v>189</v>
      </c>
      <c r="G277" s="199" t="s">
        <v>750</v>
      </c>
      <c r="H277" s="147">
        <f>VLOOKUP(G:G,RES.,COLUMN(REFERENCES!C:C),FALSE)</f>
        <v>26.73</v>
      </c>
      <c r="I277" s="106">
        <f t="shared" si="4"/>
        <v>1</v>
      </c>
    </row>
    <row r="278" spans="1:9" x14ac:dyDescent="0.25">
      <c r="A278" s="202" t="s">
        <v>765</v>
      </c>
      <c r="B278" s="197" t="s">
        <v>621</v>
      </c>
      <c r="C278" s="203" t="s">
        <v>734</v>
      </c>
      <c r="D278" s="200">
        <v>0</v>
      </c>
      <c r="E278" s="204">
        <v>6</v>
      </c>
      <c r="F278" s="201" t="s">
        <v>190</v>
      </c>
      <c r="G278" s="199" t="s">
        <v>750</v>
      </c>
      <c r="H278" s="147">
        <f>VLOOKUP(G:G,RES.,COLUMN(REFERENCES!C:C),FALSE)</f>
        <v>26.73</v>
      </c>
      <c r="I278" s="106">
        <f t="shared" si="4"/>
        <v>1</v>
      </c>
    </row>
    <row r="279" spans="1:9" x14ac:dyDescent="0.25">
      <c r="A279" s="202" t="s">
        <v>766</v>
      </c>
      <c r="B279" s="197" t="s">
        <v>621</v>
      </c>
      <c r="C279" s="203" t="s">
        <v>734</v>
      </c>
      <c r="D279" s="200">
        <v>0</v>
      </c>
      <c r="E279" s="204">
        <v>6</v>
      </c>
      <c r="F279" s="201" t="s">
        <v>191</v>
      </c>
      <c r="G279" s="199" t="s">
        <v>750</v>
      </c>
      <c r="H279" s="147">
        <f>VLOOKUP(G:G,RES.,COLUMN(REFERENCES!C:C),FALSE)</f>
        <v>26.73</v>
      </c>
      <c r="I279" s="106">
        <f t="shared" si="4"/>
        <v>1</v>
      </c>
    </row>
    <row r="280" spans="1:9" x14ac:dyDescent="0.25">
      <c r="A280" s="202" t="s">
        <v>767</v>
      </c>
      <c r="B280" s="197" t="s">
        <v>621</v>
      </c>
      <c r="C280" s="203" t="s">
        <v>734</v>
      </c>
      <c r="D280" s="200">
        <v>0</v>
      </c>
      <c r="E280" s="204">
        <v>6</v>
      </c>
      <c r="F280" s="201" t="s">
        <v>192</v>
      </c>
      <c r="G280" s="199" t="s">
        <v>750</v>
      </c>
      <c r="H280" s="147">
        <f>VLOOKUP(G:G,RES.,COLUMN(REFERENCES!C:C),FALSE)</f>
        <v>26.73</v>
      </c>
      <c r="I280" s="106">
        <f t="shared" si="4"/>
        <v>1</v>
      </c>
    </row>
    <row r="281" spans="1:9" x14ac:dyDescent="0.25">
      <c r="A281" s="202" t="s">
        <v>768</v>
      </c>
      <c r="B281" s="197" t="s">
        <v>621</v>
      </c>
      <c r="C281" s="203" t="s">
        <v>734</v>
      </c>
      <c r="D281" s="200">
        <v>0</v>
      </c>
      <c r="E281" s="204">
        <v>6</v>
      </c>
      <c r="F281" s="201" t="s">
        <v>193</v>
      </c>
      <c r="G281" s="199" t="s">
        <v>750</v>
      </c>
      <c r="H281" s="147">
        <f>VLOOKUP(G:G,RES.,COLUMN(REFERENCES!C:C),FALSE)</f>
        <v>26.73</v>
      </c>
      <c r="I281" s="106">
        <f t="shared" si="4"/>
        <v>1</v>
      </c>
    </row>
    <row r="282" spans="1:9" x14ac:dyDescent="0.25">
      <c r="A282" s="202" t="s">
        <v>769</v>
      </c>
      <c r="B282" s="197" t="s">
        <v>621</v>
      </c>
      <c r="C282" s="203" t="s">
        <v>734</v>
      </c>
      <c r="D282" s="200">
        <v>0</v>
      </c>
      <c r="E282" s="204">
        <v>6</v>
      </c>
      <c r="F282" s="201" t="s">
        <v>194</v>
      </c>
      <c r="G282" s="199" t="s">
        <v>750</v>
      </c>
      <c r="H282" s="147">
        <f>VLOOKUP(G:G,RES.,COLUMN(REFERENCES!C:C),FALSE)</f>
        <v>26.73</v>
      </c>
      <c r="I282" s="106">
        <f t="shared" si="4"/>
        <v>1</v>
      </c>
    </row>
    <row r="283" spans="1:9" x14ac:dyDescent="0.25">
      <c r="A283" s="202" t="s">
        <v>770</v>
      </c>
      <c r="B283" s="197" t="s">
        <v>621</v>
      </c>
      <c r="C283" s="203" t="s">
        <v>734</v>
      </c>
      <c r="D283" s="200">
        <v>0</v>
      </c>
      <c r="E283" s="204">
        <v>6</v>
      </c>
      <c r="F283" s="201" t="s">
        <v>32</v>
      </c>
      <c r="G283" s="199" t="s">
        <v>751</v>
      </c>
      <c r="H283" s="147">
        <f>VLOOKUP(G:G,RES.,COLUMN(REFERENCES!C:C),FALSE)</f>
        <v>26.73</v>
      </c>
      <c r="I283" s="106">
        <f t="shared" si="4"/>
        <v>1</v>
      </c>
    </row>
    <row r="284" spans="1:9" x14ac:dyDescent="0.25">
      <c r="A284" s="202" t="s">
        <v>771</v>
      </c>
      <c r="B284" s="197" t="s">
        <v>621</v>
      </c>
      <c r="C284" s="203" t="s">
        <v>734</v>
      </c>
      <c r="D284" s="200">
        <v>0</v>
      </c>
      <c r="E284" s="204">
        <v>6</v>
      </c>
      <c r="F284" s="201" t="s">
        <v>195</v>
      </c>
      <c r="G284" s="199" t="s">
        <v>750</v>
      </c>
      <c r="H284" s="147">
        <f>VLOOKUP(G:G,RES.,COLUMN(REFERENCES!C:C),FALSE)</f>
        <v>26.73</v>
      </c>
      <c r="I284" s="106">
        <f t="shared" si="4"/>
        <v>1</v>
      </c>
    </row>
    <row r="285" spans="1:9" x14ac:dyDescent="0.25">
      <c r="A285" s="202" t="s">
        <v>772</v>
      </c>
      <c r="B285" s="197" t="s">
        <v>621</v>
      </c>
      <c r="C285" s="203" t="s">
        <v>734</v>
      </c>
      <c r="D285" s="200">
        <v>0</v>
      </c>
      <c r="E285" s="204">
        <v>6</v>
      </c>
      <c r="F285" s="201" t="s">
        <v>196</v>
      </c>
      <c r="G285" s="199" t="s">
        <v>750</v>
      </c>
      <c r="H285" s="147">
        <f>VLOOKUP(G:G,RES.,COLUMN(REFERENCES!C:C),FALSE)</f>
        <v>26.73</v>
      </c>
      <c r="I285" s="106">
        <f t="shared" si="4"/>
        <v>1</v>
      </c>
    </row>
    <row r="286" spans="1:9" x14ac:dyDescent="0.25">
      <c r="A286" s="202" t="s">
        <v>773</v>
      </c>
      <c r="B286" s="197" t="s">
        <v>621</v>
      </c>
      <c r="C286" s="203" t="s">
        <v>734</v>
      </c>
      <c r="D286" s="200">
        <v>0</v>
      </c>
      <c r="E286" s="204">
        <v>6</v>
      </c>
      <c r="F286" s="201" t="s">
        <v>124</v>
      </c>
      <c r="G286" s="199" t="s">
        <v>750</v>
      </c>
      <c r="H286" s="147">
        <f>VLOOKUP(G:G,RES.,COLUMN(REFERENCES!C:C),FALSE)</f>
        <v>26.73</v>
      </c>
      <c r="I286" s="106">
        <f t="shared" si="4"/>
        <v>1</v>
      </c>
    </row>
    <row r="287" spans="1:9" x14ac:dyDescent="0.25">
      <c r="A287" s="202" t="s">
        <v>774</v>
      </c>
      <c r="B287" s="197" t="s">
        <v>621</v>
      </c>
      <c r="C287" s="203" t="s">
        <v>734</v>
      </c>
      <c r="D287" s="200">
        <v>0</v>
      </c>
      <c r="E287" s="204">
        <v>6</v>
      </c>
      <c r="F287" s="201" t="s">
        <v>197</v>
      </c>
      <c r="G287" s="199" t="s">
        <v>751</v>
      </c>
      <c r="H287" s="147">
        <f>VLOOKUP(G:G,RES.,COLUMN(REFERENCES!C:C),FALSE)</f>
        <v>26.73</v>
      </c>
      <c r="I287" s="106">
        <f t="shared" si="4"/>
        <v>1</v>
      </c>
    </row>
    <row r="288" spans="1:9" x14ac:dyDescent="0.25">
      <c r="A288" s="202" t="s">
        <v>775</v>
      </c>
      <c r="B288" s="197" t="s">
        <v>621</v>
      </c>
      <c r="C288" s="203" t="s">
        <v>734</v>
      </c>
      <c r="D288" s="200">
        <v>0</v>
      </c>
      <c r="E288" s="204">
        <v>6</v>
      </c>
      <c r="F288" s="201" t="s">
        <v>198</v>
      </c>
      <c r="G288" s="199" t="s">
        <v>750</v>
      </c>
      <c r="H288" s="147">
        <f>VLOOKUP(G:G,RES.,COLUMN(REFERENCES!C:C),FALSE)</f>
        <v>26.73</v>
      </c>
      <c r="I288" s="106">
        <f t="shared" si="4"/>
        <v>1</v>
      </c>
    </row>
    <row r="289" spans="1:9" x14ac:dyDescent="0.25">
      <c r="A289" s="202" t="s">
        <v>776</v>
      </c>
      <c r="B289" s="197" t="s">
        <v>621</v>
      </c>
      <c r="C289" s="203" t="s">
        <v>734</v>
      </c>
      <c r="D289" s="200">
        <v>0</v>
      </c>
      <c r="E289" s="204">
        <v>6</v>
      </c>
      <c r="F289" s="201" t="s">
        <v>199</v>
      </c>
      <c r="G289" s="199" t="s">
        <v>750</v>
      </c>
      <c r="H289" s="147">
        <f>VLOOKUP(G:G,RES.,COLUMN(REFERENCES!C:C),FALSE)</f>
        <v>26.73</v>
      </c>
      <c r="I289" s="106">
        <f t="shared" si="4"/>
        <v>1</v>
      </c>
    </row>
    <row r="290" spans="1:9" x14ac:dyDescent="0.25">
      <c r="A290" s="202" t="s">
        <v>777</v>
      </c>
      <c r="B290" s="197" t="s">
        <v>621</v>
      </c>
      <c r="C290" s="203" t="s">
        <v>734</v>
      </c>
      <c r="D290" s="200">
        <v>0</v>
      </c>
      <c r="E290" s="204">
        <v>6</v>
      </c>
      <c r="F290" s="201" t="s">
        <v>200</v>
      </c>
      <c r="G290" s="199" t="s">
        <v>750</v>
      </c>
      <c r="H290" s="147">
        <f>VLOOKUP(G:G,RES.,COLUMN(REFERENCES!C:C),FALSE)</f>
        <v>26.73</v>
      </c>
      <c r="I290" s="106">
        <f t="shared" si="4"/>
        <v>1</v>
      </c>
    </row>
    <row r="291" spans="1:9" x14ac:dyDescent="0.25">
      <c r="A291" s="202" t="s">
        <v>778</v>
      </c>
      <c r="B291" s="197" t="s">
        <v>621</v>
      </c>
      <c r="C291" s="203" t="s">
        <v>734</v>
      </c>
      <c r="D291" s="200">
        <v>0</v>
      </c>
      <c r="E291" s="204">
        <v>6</v>
      </c>
      <c r="F291" s="201" t="s">
        <v>707</v>
      </c>
      <c r="G291" s="199" t="s">
        <v>750</v>
      </c>
      <c r="H291" s="147">
        <f>VLOOKUP(G:G,RES.,COLUMN(REFERENCES!C:C),FALSE)</f>
        <v>26.73</v>
      </c>
      <c r="I291" s="106">
        <f t="shared" si="4"/>
        <v>1</v>
      </c>
    </row>
    <row r="292" spans="1:9" x14ac:dyDescent="0.25">
      <c r="A292" s="202" t="s">
        <v>779</v>
      </c>
      <c r="B292" s="197" t="s">
        <v>621</v>
      </c>
      <c r="C292" s="203" t="s">
        <v>734</v>
      </c>
      <c r="D292" s="200">
        <v>0</v>
      </c>
      <c r="E292" s="204">
        <v>6</v>
      </c>
      <c r="F292" s="201" t="s">
        <v>125</v>
      </c>
      <c r="G292" s="199" t="s">
        <v>751</v>
      </c>
      <c r="H292" s="147">
        <f>VLOOKUP(G:G,RES.,COLUMN(REFERENCES!C:C),FALSE)</f>
        <v>26.73</v>
      </c>
      <c r="I292" s="106">
        <f t="shared" si="4"/>
        <v>1</v>
      </c>
    </row>
    <row r="293" spans="1:9" x14ac:dyDescent="0.25">
      <c r="A293" s="202" t="s">
        <v>750</v>
      </c>
      <c r="B293" s="197" t="s">
        <v>621</v>
      </c>
      <c r="C293" s="203" t="s">
        <v>734</v>
      </c>
      <c r="D293" s="200">
        <v>0</v>
      </c>
      <c r="E293" s="204">
        <v>6</v>
      </c>
      <c r="F293" s="201" t="s">
        <v>674</v>
      </c>
      <c r="G293" s="199" t="s">
        <v>750</v>
      </c>
      <c r="H293" s="147">
        <f>VLOOKUP(G:G,RES.,COLUMN(REFERENCES!C:C),FALSE)</f>
        <v>26.73</v>
      </c>
      <c r="I293" s="106">
        <f t="shared" si="4"/>
        <v>1</v>
      </c>
    </row>
    <row r="294" spans="1:9" x14ac:dyDescent="0.25">
      <c r="A294" s="202" t="s">
        <v>751</v>
      </c>
      <c r="B294" s="197" t="s">
        <v>621</v>
      </c>
      <c r="C294" s="203" t="s">
        <v>734</v>
      </c>
      <c r="D294" s="200">
        <v>0</v>
      </c>
      <c r="E294" s="204">
        <v>6</v>
      </c>
      <c r="F294" s="201" t="s">
        <v>673</v>
      </c>
      <c r="G294" s="199" t="s">
        <v>751</v>
      </c>
      <c r="H294" s="147">
        <f>VLOOKUP(G:G,RES.,COLUMN(REFERENCES!C:C),FALSE)</f>
        <v>26.73</v>
      </c>
      <c r="I294" s="106">
        <f t="shared" si="4"/>
        <v>1</v>
      </c>
    </row>
    <row r="295" spans="1:9" x14ac:dyDescent="0.25">
      <c r="A295" s="202" t="s">
        <v>245</v>
      </c>
      <c r="B295" s="197" t="s">
        <v>622</v>
      </c>
      <c r="C295" s="203" t="s">
        <v>59</v>
      </c>
      <c r="D295" s="200">
        <v>0</v>
      </c>
      <c r="E295" s="204">
        <v>6</v>
      </c>
      <c r="F295" s="201" t="s">
        <v>183</v>
      </c>
      <c r="G295" s="199" t="s">
        <v>522</v>
      </c>
      <c r="H295" s="147">
        <f>VLOOKUP(G:G,RES.,COLUMN(REFERENCES!C:C),FALSE)</f>
        <v>13.57</v>
      </c>
      <c r="I295" s="106">
        <f t="shared" si="4"/>
        <v>1</v>
      </c>
    </row>
    <row r="296" spans="1:9" x14ac:dyDescent="0.25">
      <c r="A296" s="202" t="s">
        <v>261</v>
      </c>
      <c r="B296" s="197" t="s">
        <v>622</v>
      </c>
      <c r="C296" s="203" t="s">
        <v>59</v>
      </c>
      <c r="D296" s="200">
        <v>0</v>
      </c>
      <c r="E296" s="204">
        <v>6</v>
      </c>
      <c r="F296" s="201" t="s">
        <v>184</v>
      </c>
      <c r="G296" s="199" t="s">
        <v>538</v>
      </c>
      <c r="H296" s="147">
        <f>VLOOKUP(G:G,RES.,COLUMN(REFERENCES!C:C),FALSE)</f>
        <v>13.57</v>
      </c>
      <c r="I296" s="106">
        <f t="shared" si="4"/>
        <v>1</v>
      </c>
    </row>
    <row r="297" spans="1:9" x14ac:dyDescent="0.25">
      <c r="A297" s="202" t="s">
        <v>277</v>
      </c>
      <c r="B297" s="197" t="s">
        <v>622</v>
      </c>
      <c r="C297" s="203" t="s">
        <v>59</v>
      </c>
      <c r="D297" s="200">
        <v>0</v>
      </c>
      <c r="E297" s="204">
        <v>6</v>
      </c>
      <c r="F297" s="201" t="s">
        <v>185</v>
      </c>
      <c r="G297" s="199" t="s">
        <v>522</v>
      </c>
      <c r="H297" s="147">
        <f>VLOOKUP(G:G,RES.,COLUMN(REFERENCES!C:C),FALSE)</f>
        <v>13.57</v>
      </c>
      <c r="I297" s="106">
        <f t="shared" si="4"/>
        <v>1</v>
      </c>
    </row>
    <row r="298" spans="1:9" x14ac:dyDescent="0.25">
      <c r="A298" s="202" t="s">
        <v>293</v>
      </c>
      <c r="B298" s="197" t="s">
        <v>622</v>
      </c>
      <c r="C298" s="203" t="s">
        <v>59</v>
      </c>
      <c r="D298" s="200">
        <v>0</v>
      </c>
      <c r="E298" s="204">
        <v>6</v>
      </c>
      <c r="F298" s="201" t="s">
        <v>186</v>
      </c>
      <c r="G298" s="199" t="s">
        <v>522</v>
      </c>
      <c r="H298" s="147">
        <f>VLOOKUP(G:G,RES.,COLUMN(REFERENCES!C:C),FALSE)</f>
        <v>13.57</v>
      </c>
      <c r="I298" s="106">
        <f t="shared" si="4"/>
        <v>1</v>
      </c>
    </row>
    <row r="299" spans="1:9" x14ac:dyDescent="0.25">
      <c r="A299" s="202" t="s">
        <v>309</v>
      </c>
      <c r="B299" s="197" t="s">
        <v>622</v>
      </c>
      <c r="C299" s="203" t="s">
        <v>59</v>
      </c>
      <c r="D299" s="200">
        <v>0</v>
      </c>
      <c r="E299" s="204">
        <v>6</v>
      </c>
      <c r="F299" s="201" t="s">
        <v>187</v>
      </c>
      <c r="G299" s="199" t="s">
        <v>522</v>
      </c>
      <c r="H299" s="147">
        <f>VLOOKUP(G:G,RES.,COLUMN(REFERENCES!C:C),FALSE)</f>
        <v>13.57</v>
      </c>
      <c r="I299" s="106">
        <f t="shared" si="4"/>
        <v>1</v>
      </c>
    </row>
    <row r="300" spans="1:9" x14ac:dyDescent="0.25">
      <c r="A300" s="202" t="s">
        <v>325</v>
      </c>
      <c r="B300" s="197" t="s">
        <v>622</v>
      </c>
      <c r="C300" s="203" t="s">
        <v>59</v>
      </c>
      <c r="D300" s="200">
        <v>0</v>
      </c>
      <c r="E300" s="204">
        <v>6</v>
      </c>
      <c r="F300" s="201" t="s">
        <v>188</v>
      </c>
      <c r="G300" s="199" t="s">
        <v>522</v>
      </c>
      <c r="H300" s="147">
        <f>VLOOKUP(G:G,RES.,COLUMN(REFERENCES!C:C),FALSE)</f>
        <v>13.57</v>
      </c>
      <c r="I300" s="106">
        <f t="shared" si="4"/>
        <v>1</v>
      </c>
    </row>
    <row r="301" spans="1:9" x14ac:dyDescent="0.25">
      <c r="A301" s="202" t="s">
        <v>341</v>
      </c>
      <c r="B301" s="197" t="s">
        <v>622</v>
      </c>
      <c r="C301" s="203" t="s">
        <v>59</v>
      </c>
      <c r="D301" s="200">
        <v>0</v>
      </c>
      <c r="E301" s="204">
        <v>6</v>
      </c>
      <c r="F301" s="201" t="s">
        <v>189</v>
      </c>
      <c r="G301" s="199" t="s">
        <v>522</v>
      </c>
      <c r="H301" s="147">
        <f>VLOOKUP(G:G,RES.,COLUMN(REFERENCES!C:C),FALSE)</f>
        <v>13.57</v>
      </c>
      <c r="I301" s="106">
        <f t="shared" si="4"/>
        <v>1</v>
      </c>
    </row>
    <row r="302" spans="1:9" x14ac:dyDescent="0.25">
      <c r="A302" s="202" t="s">
        <v>357</v>
      </c>
      <c r="B302" s="197" t="s">
        <v>622</v>
      </c>
      <c r="C302" s="203" t="s">
        <v>59</v>
      </c>
      <c r="D302" s="200">
        <v>0</v>
      </c>
      <c r="E302" s="204">
        <v>6</v>
      </c>
      <c r="F302" s="201" t="s">
        <v>190</v>
      </c>
      <c r="G302" s="199" t="s">
        <v>522</v>
      </c>
      <c r="H302" s="147">
        <f>VLOOKUP(G:G,RES.,COLUMN(REFERENCES!C:C),FALSE)</f>
        <v>13.57</v>
      </c>
      <c r="I302" s="106">
        <f t="shared" si="4"/>
        <v>1</v>
      </c>
    </row>
    <row r="303" spans="1:9" x14ac:dyDescent="0.25">
      <c r="A303" s="202" t="s">
        <v>373</v>
      </c>
      <c r="B303" s="197" t="s">
        <v>622</v>
      </c>
      <c r="C303" s="203" t="s">
        <v>59</v>
      </c>
      <c r="D303" s="200">
        <v>0</v>
      </c>
      <c r="E303" s="204">
        <v>6</v>
      </c>
      <c r="F303" s="201" t="s">
        <v>191</v>
      </c>
      <c r="G303" s="199" t="s">
        <v>522</v>
      </c>
      <c r="H303" s="147">
        <f>VLOOKUP(G:G,RES.,COLUMN(REFERENCES!C:C),FALSE)</f>
        <v>13.57</v>
      </c>
      <c r="I303" s="106">
        <f t="shared" si="4"/>
        <v>1</v>
      </c>
    </row>
    <row r="304" spans="1:9" x14ac:dyDescent="0.25">
      <c r="A304" s="202" t="s">
        <v>389</v>
      </c>
      <c r="B304" s="197" t="s">
        <v>622</v>
      </c>
      <c r="C304" s="203" t="s">
        <v>59</v>
      </c>
      <c r="D304" s="200">
        <v>0</v>
      </c>
      <c r="E304" s="204">
        <v>6</v>
      </c>
      <c r="F304" s="201" t="s">
        <v>192</v>
      </c>
      <c r="G304" s="199" t="s">
        <v>522</v>
      </c>
      <c r="H304" s="147">
        <f>VLOOKUP(G:G,RES.,COLUMN(REFERENCES!C:C),FALSE)</f>
        <v>13.57</v>
      </c>
      <c r="I304" s="106">
        <f t="shared" si="4"/>
        <v>1</v>
      </c>
    </row>
    <row r="305" spans="1:9" x14ac:dyDescent="0.25">
      <c r="A305" s="202" t="s">
        <v>405</v>
      </c>
      <c r="B305" s="197" t="s">
        <v>622</v>
      </c>
      <c r="C305" s="203" t="s">
        <v>59</v>
      </c>
      <c r="D305" s="200">
        <v>0</v>
      </c>
      <c r="E305" s="204">
        <v>6</v>
      </c>
      <c r="F305" s="201" t="s">
        <v>193</v>
      </c>
      <c r="G305" s="199" t="s">
        <v>522</v>
      </c>
      <c r="H305" s="147">
        <f>VLOOKUP(G:G,RES.,COLUMN(REFERENCES!C:C),FALSE)</f>
        <v>13.57</v>
      </c>
      <c r="I305" s="106">
        <f t="shared" si="4"/>
        <v>1</v>
      </c>
    </row>
    <row r="306" spans="1:9" x14ac:dyDescent="0.25">
      <c r="A306" s="202" t="s">
        <v>421</v>
      </c>
      <c r="B306" s="197" t="s">
        <v>622</v>
      </c>
      <c r="C306" s="203" t="s">
        <v>59</v>
      </c>
      <c r="D306" s="200">
        <v>0</v>
      </c>
      <c r="E306" s="204">
        <v>6</v>
      </c>
      <c r="F306" s="201" t="s">
        <v>194</v>
      </c>
      <c r="G306" s="199" t="s">
        <v>522</v>
      </c>
      <c r="H306" s="147">
        <f>VLOOKUP(G:G,RES.,COLUMN(REFERENCES!C:C),FALSE)</f>
        <v>13.57</v>
      </c>
      <c r="I306" s="106">
        <f t="shared" si="4"/>
        <v>1</v>
      </c>
    </row>
    <row r="307" spans="1:9" x14ac:dyDescent="0.25">
      <c r="A307" s="202" t="s">
        <v>153</v>
      </c>
      <c r="B307" s="197" t="s">
        <v>622</v>
      </c>
      <c r="C307" s="203" t="s">
        <v>59</v>
      </c>
      <c r="D307" s="200">
        <v>0</v>
      </c>
      <c r="E307" s="204">
        <v>6</v>
      </c>
      <c r="F307" s="201" t="s">
        <v>32</v>
      </c>
      <c r="G307" s="199" t="s">
        <v>538</v>
      </c>
      <c r="H307" s="147">
        <f>VLOOKUP(G:G,RES.,COLUMN(REFERENCES!C:C),FALSE)</f>
        <v>13.57</v>
      </c>
      <c r="I307" s="106">
        <f t="shared" si="4"/>
        <v>1</v>
      </c>
    </row>
    <row r="308" spans="1:9" x14ac:dyDescent="0.25">
      <c r="A308" s="202" t="s">
        <v>437</v>
      </c>
      <c r="B308" s="197" t="s">
        <v>622</v>
      </c>
      <c r="C308" s="203" t="s">
        <v>59</v>
      </c>
      <c r="D308" s="200">
        <v>0</v>
      </c>
      <c r="E308" s="204">
        <v>6</v>
      </c>
      <c r="F308" s="201" t="s">
        <v>195</v>
      </c>
      <c r="G308" s="199" t="s">
        <v>522</v>
      </c>
      <c r="H308" s="147">
        <f>VLOOKUP(G:G,RES.,COLUMN(REFERENCES!C:C),FALSE)</f>
        <v>13.57</v>
      </c>
      <c r="I308" s="106">
        <f t="shared" si="4"/>
        <v>1</v>
      </c>
    </row>
    <row r="309" spans="1:9" x14ac:dyDescent="0.25">
      <c r="A309" s="202" t="s">
        <v>453</v>
      </c>
      <c r="B309" s="197" t="s">
        <v>622</v>
      </c>
      <c r="C309" s="203" t="s">
        <v>59</v>
      </c>
      <c r="D309" s="200">
        <v>0</v>
      </c>
      <c r="E309" s="204">
        <v>6</v>
      </c>
      <c r="F309" s="201" t="s">
        <v>196</v>
      </c>
      <c r="G309" s="199" t="s">
        <v>522</v>
      </c>
      <c r="H309" s="147">
        <f>VLOOKUP(G:G,RES.,COLUMN(REFERENCES!C:C),FALSE)</f>
        <v>13.57</v>
      </c>
      <c r="I309" s="106">
        <f t="shared" si="4"/>
        <v>1</v>
      </c>
    </row>
    <row r="310" spans="1:9" x14ac:dyDescent="0.25">
      <c r="A310" s="202" t="s">
        <v>227</v>
      </c>
      <c r="B310" s="197" t="s">
        <v>622</v>
      </c>
      <c r="C310" s="203" t="s">
        <v>59</v>
      </c>
      <c r="D310" s="200">
        <v>0</v>
      </c>
      <c r="E310" s="204">
        <v>6</v>
      </c>
      <c r="F310" s="201" t="s">
        <v>124</v>
      </c>
      <c r="G310" s="199" t="s">
        <v>522</v>
      </c>
      <c r="H310" s="147">
        <f>VLOOKUP(G:G,RES.,COLUMN(REFERENCES!C:C),FALSE)</f>
        <v>13.57</v>
      </c>
      <c r="I310" s="106">
        <f t="shared" si="4"/>
        <v>1</v>
      </c>
    </row>
    <row r="311" spans="1:9" x14ac:dyDescent="0.25">
      <c r="A311" s="202" t="s">
        <v>209</v>
      </c>
      <c r="B311" s="197" t="s">
        <v>622</v>
      </c>
      <c r="C311" s="203" t="s">
        <v>59</v>
      </c>
      <c r="D311" s="200">
        <v>0</v>
      </c>
      <c r="E311" s="204">
        <v>6</v>
      </c>
      <c r="F311" s="201" t="s">
        <v>197</v>
      </c>
      <c r="G311" s="199" t="s">
        <v>538</v>
      </c>
      <c r="H311" s="147">
        <f>VLOOKUP(G:G,RES.,COLUMN(REFERENCES!C:C),FALSE)</f>
        <v>13.57</v>
      </c>
      <c r="I311" s="106">
        <f t="shared" si="4"/>
        <v>1</v>
      </c>
    </row>
    <row r="312" spans="1:9" x14ac:dyDescent="0.25">
      <c r="A312" s="202" t="s">
        <v>469</v>
      </c>
      <c r="B312" s="197" t="s">
        <v>622</v>
      </c>
      <c r="C312" s="203" t="s">
        <v>59</v>
      </c>
      <c r="D312" s="200">
        <v>0</v>
      </c>
      <c r="E312" s="204">
        <v>6</v>
      </c>
      <c r="F312" s="201" t="s">
        <v>198</v>
      </c>
      <c r="G312" s="199" t="s">
        <v>522</v>
      </c>
      <c r="H312" s="147">
        <f>VLOOKUP(G:G,RES.,COLUMN(REFERENCES!C:C),FALSE)</f>
        <v>13.57</v>
      </c>
      <c r="I312" s="106">
        <f t="shared" si="4"/>
        <v>1</v>
      </c>
    </row>
    <row r="313" spans="1:9" x14ac:dyDescent="0.25">
      <c r="A313" s="202" t="s">
        <v>485</v>
      </c>
      <c r="B313" s="197" t="s">
        <v>622</v>
      </c>
      <c r="C313" s="203" t="s">
        <v>59</v>
      </c>
      <c r="D313" s="200">
        <v>0</v>
      </c>
      <c r="E313" s="204">
        <v>6</v>
      </c>
      <c r="F313" s="201" t="s">
        <v>199</v>
      </c>
      <c r="G313" s="199" t="s">
        <v>522</v>
      </c>
      <c r="H313" s="147">
        <f>VLOOKUP(G:G,RES.,COLUMN(REFERENCES!C:C),FALSE)</f>
        <v>13.57</v>
      </c>
      <c r="I313" s="106">
        <f t="shared" si="4"/>
        <v>1</v>
      </c>
    </row>
    <row r="314" spans="1:9" x14ac:dyDescent="0.25">
      <c r="A314" s="202" t="s">
        <v>501</v>
      </c>
      <c r="B314" s="197" t="s">
        <v>622</v>
      </c>
      <c r="C314" s="203" t="s">
        <v>59</v>
      </c>
      <c r="D314" s="200">
        <v>0</v>
      </c>
      <c r="E314" s="204">
        <v>6</v>
      </c>
      <c r="F314" s="201" t="s">
        <v>200</v>
      </c>
      <c r="G314" s="199" t="s">
        <v>522</v>
      </c>
      <c r="H314" s="147">
        <f>VLOOKUP(G:G,RES.,COLUMN(REFERENCES!C:C),FALSE)</f>
        <v>13.57</v>
      </c>
      <c r="I314" s="106">
        <f t="shared" si="4"/>
        <v>1</v>
      </c>
    </row>
    <row r="315" spans="1:9" x14ac:dyDescent="0.25">
      <c r="A315" s="202" t="s">
        <v>719</v>
      </c>
      <c r="B315" s="197" t="s">
        <v>622</v>
      </c>
      <c r="C315" s="203" t="s">
        <v>59</v>
      </c>
      <c r="D315" s="200">
        <v>0</v>
      </c>
      <c r="E315" s="204">
        <v>6</v>
      </c>
      <c r="F315" s="201" t="s">
        <v>707</v>
      </c>
      <c r="G315" s="199" t="s">
        <v>522</v>
      </c>
      <c r="H315" s="147">
        <f>VLOOKUP(G:G,RES.,COLUMN(REFERENCES!C:C),FALSE)</f>
        <v>13.57</v>
      </c>
      <c r="I315" s="106">
        <f t="shared" si="4"/>
        <v>1</v>
      </c>
    </row>
    <row r="316" spans="1:9" x14ac:dyDescent="0.25">
      <c r="A316" s="202" t="s">
        <v>163</v>
      </c>
      <c r="B316" s="197" t="s">
        <v>622</v>
      </c>
      <c r="C316" s="203" t="s">
        <v>59</v>
      </c>
      <c r="D316" s="200">
        <v>0</v>
      </c>
      <c r="E316" s="204">
        <v>6</v>
      </c>
      <c r="F316" s="201" t="s">
        <v>125</v>
      </c>
      <c r="G316" s="199" t="s">
        <v>538</v>
      </c>
      <c r="H316" s="147">
        <f>VLOOKUP(G:G,RES.,COLUMN(REFERENCES!C:C),FALSE)</f>
        <v>13.57</v>
      </c>
      <c r="I316" s="106">
        <f t="shared" si="4"/>
        <v>1</v>
      </c>
    </row>
    <row r="317" spans="1:9" x14ac:dyDescent="0.25">
      <c r="A317" s="202" t="s">
        <v>522</v>
      </c>
      <c r="B317" s="197" t="s">
        <v>622</v>
      </c>
      <c r="C317" s="203" t="s">
        <v>59</v>
      </c>
      <c r="D317" s="200">
        <v>0</v>
      </c>
      <c r="E317" s="204">
        <v>6</v>
      </c>
      <c r="F317" s="201" t="s">
        <v>674</v>
      </c>
      <c r="G317" s="199" t="s">
        <v>522</v>
      </c>
      <c r="H317" s="147">
        <f>VLOOKUP(G:G,RES.,COLUMN(REFERENCES!C:C),FALSE)</f>
        <v>13.57</v>
      </c>
      <c r="I317" s="106">
        <f t="shared" si="4"/>
        <v>1</v>
      </c>
    </row>
    <row r="318" spans="1:9" x14ac:dyDescent="0.25">
      <c r="A318" s="202" t="s">
        <v>538</v>
      </c>
      <c r="B318" s="197" t="s">
        <v>622</v>
      </c>
      <c r="C318" s="203" t="s">
        <v>59</v>
      </c>
      <c r="D318" s="200">
        <v>0</v>
      </c>
      <c r="E318" s="204">
        <v>6</v>
      </c>
      <c r="F318" s="201" t="s">
        <v>673</v>
      </c>
      <c r="G318" s="199" t="s">
        <v>538</v>
      </c>
      <c r="H318" s="147">
        <f>VLOOKUP(G:G,RES.,COLUMN(REFERENCES!C:C),FALSE)</f>
        <v>13.57</v>
      </c>
      <c r="I318" s="106">
        <f t="shared" si="4"/>
        <v>1</v>
      </c>
    </row>
    <row r="319" spans="1:9" x14ac:dyDescent="0.25">
      <c r="A319" s="202" t="s">
        <v>780</v>
      </c>
      <c r="B319" s="197" t="s">
        <v>623</v>
      </c>
      <c r="C319" s="203" t="s">
        <v>735</v>
      </c>
      <c r="D319" s="200">
        <v>0</v>
      </c>
      <c r="E319" s="204">
        <v>6</v>
      </c>
      <c r="F319" s="201" t="s">
        <v>183</v>
      </c>
      <c r="G319" s="199" t="s">
        <v>752</v>
      </c>
      <c r="H319" s="147">
        <f>VLOOKUP(G:G,RES.,COLUMN(REFERENCES!C:C),FALSE)</f>
        <v>16.07</v>
      </c>
      <c r="I319" s="106">
        <f t="shared" si="4"/>
        <v>1</v>
      </c>
    </row>
    <row r="320" spans="1:9" x14ac:dyDescent="0.25">
      <c r="A320" s="202" t="s">
        <v>781</v>
      </c>
      <c r="B320" s="197" t="s">
        <v>623</v>
      </c>
      <c r="C320" s="203" t="s">
        <v>735</v>
      </c>
      <c r="D320" s="200">
        <v>0</v>
      </c>
      <c r="E320" s="204">
        <v>6</v>
      </c>
      <c r="F320" s="201" t="s">
        <v>184</v>
      </c>
      <c r="G320" s="199" t="s">
        <v>753</v>
      </c>
      <c r="H320" s="147">
        <f>VLOOKUP(G:G,RES.,COLUMN(REFERENCES!C:C),FALSE)</f>
        <v>16.07</v>
      </c>
      <c r="I320" s="106">
        <f t="shared" si="4"/>
        <v>1</v>
      </c>
    </row>
    <row r="321" spans="1:9" x14ac:dyDescent="0.25">
      <c r="A321" s="202" t="s">
        <v>782</v>
      </c>
      <c r="B321" s="197" t="s">
        <v>623</v>
      </c>
      <c r="C321" s="203" t="s">
        <v>735</v>
      </c>
      <c r="D321" s="200">
        <v>0</v>
      </c>
      <c r="E321" s="204">
        <v>6</v>
      </c>
      <c r="F321" s="201" t="s">
        <v>185</v>
      </c>
      <c r="G321" s="199" t="s">
        <v>752</v>
      </c>
      <c r="H321" s="147">
        <f>VLOOKUP(G:G,RES.,COLUMN(REFERENCES!C:C),FALSE)</f>
        <v>16.07</v>
      </c>
      <c r="I321" s="106">
        <f t="shared" si="4"/>
        <v>1</v>
      </c>
    </row>
    <row r="322" spans="1:9" x14ac:dyDescent="0.25">
      <c r="A322" s="202" t="s">
        <v>783</v>
      </c>
      <c r="B322" s="197" t="s">
        <v>623</v>
      </c>
      <c r="C322" s="203" t="s">
        <v>735</v>
      </c>
      <c r="D322" s="200">
        <v>0</v>
      </c>
      <c r="E322" s="204">
        <v>6</v>
      </c>
      <c r="F322" s="201" t="s">
        <v>186</v>
      </c>
      <c r="G322" s="199" t="s">
        <v>752</v>
      </c>
      <c r="H322" s="147">
        <f>VLOOKUP(G:G,RES.,COLUMN(REFERENCES!C:C),FALSE)</f>
        <v>16.07</v>
      </c>
      <c r="I322" s="106">
        <f t="shared" si="4"/>
        <v>1</v>
      </c>
    </row>
    <row r="323" spans="1:9" x14ac:dyDescent="0.25">
      <c r="A323" s="202" t="s">
        <v>784</v>
      </c>
      <c r="B323" s="197" t="s">
        <v>623</v>
      </c>
      <c r="C323" s="203" t="s">
        <v>735</v>
      </c>
      <c r="D323" s="200">
        <v>0</v>
      </c>
      <c r="E323" s="204">
        <v>6</v>
      </c>
      <c r="F323" s="201" t="s">
        <v>187</v>
      </c>
      <c r="G323" s="199" t="s">
        <v>752</v>
      </c>
      <c r="H323" s="147">
        <f>VLOOKUP(G:G,RES.,COLUMN(REFERENCES!C:C),FALSE)</f>
        <v>16.07</v>
      </c>
      <c r="I323" s="106">
        <f t="shared" si="4"/>
        <v>1</v>
      </c>
    </row>
    <row r="324" spans="1:9" x14ac:dyDescent="0.25">
      <c r="A324" s="202" t="s">
        <v>785</v>
      </c>
      <c r="B324" s="197" t="s">
        <v>623</v>
      </c>
      <c r="C324" s="203" t="s">
        <v>735</v>
      </c>
      <c r="D324" s="200">
        <v>0</v>
      </c>
      <c r="E324" s="204">
        <v>6</v>
      </c>
      <c r="F324" s="201" t="s">
        <v>188</v>
      </c>
      <c r="G324" s="199" t="s">
        <v>752</v>
      </c>
      <c r="H324" s="147">
        <f>VLOOKUP(G:G,RES.,COLUMN(REFERENCES!C:C),FALSE)</f>
        <v>16.07</v>
      </c>
      <c r="I324" s="106">
        <f t="shared" si="4"/>
        <v>1</v>
      </c>
    </row>
    <row r="325" spans="1:9" x14ac:dyDescent="0.25">
      <c r="A325" s="202" t="s">
        <v>786</v>
      </c>
      <c r="B325" s="197" t="s">
        <v>623</v>
      </c>
      <c r="C325" s="203" t="s">
        <v>735</v>
      </c>
      <c r="D325" s="200">
        <v>0</v>
      </c>
      <c r="E325" s="204">
        <v>6</v>
      </c>
      <c r="F325" s="201" t="s">
        <v>189</v>
      </c>
      <c r="G325" s="199" t="s">
        <v>752</v>
      </c>
      <c r="H325" s="147">
        <f>VLOOKUP(G:G,RES.,COLUMN(REFERENCES!C:C),FALSE)</f>
        <v>16.07</v>
      </c>
      <c r="I325" s="106">
        <f t="shared" si="4"/>
        <v>1</v>
      </c>
    </row>
    <row r="326" spans="1:9" x14ac:dyDescent="0.25">
      <c r="A326" s="202" t="s">
        <v>787</v>
      </c>
      <c r="B326" s="197" t="s">
        <v>623</v>
      </c>
      <c r="C326" s="203" t="s">
        <v>735</v>
      </c>
      <c r="D326" s="200">
        <v>0</v>
      </c>
      <c r="E326" s="204">
        <v>6</v>
      </c>
      <c r="F326" s="201" t="s">
        <v>190</v>
      </c>
      <c r="G326" s="199" t="s">
        <v>752</v>
      </c>
      <c r="H326" s="147">
        <f>VLOOKUP(G:G,RES.,COLUMN(REFERENCES!C:C),FALSE)</f>
        <v>16.07</v>
      </c>
      <c r="I326" s="106">
        <f t="shared" ref="I326:I389" si="5">COUNTIF(A:A,A:A)</f>
        <v>1</v>
      </c>
    </row>
    <row r="327" spans="1:9" x14ac:dyDescent="0.25">
      <c r="A327" s="202" t="s">
        <v>788</v>
      </c>
      <c r="B327" s="197" t="s">
        <v>623</v>
      </c>
      <c r="C327" s="203" t="s">
        <v>735</v>
      </c>
      <c r="D327" s="200">
        <v>0</v>
      </c>
      <c r="E327" s="204">
        <v>6</v>
      </c>
      <c r="F327" s="201" t="s">
        <v>191</v>
      </c>
      <c r="G327" s="199" t="s">
        <v>752</v>
      </c>
      <c r="H327" s="147">
        <f>VLOOKUP(G:G,RES.,COLUMN(REFERENCES!C:C),FALSE)</f>
        <v>16.07</v>
      </c>
      <c r="I327" s="106">
        <f t="shared" si="5"/>
        <v>1</v>
      </c>
    </row>
    <row r="328" spans="1:9" x14ac:dyDescent="0.25">
      <c r="A328" s="202" t="s">
        <v>789</v>
      </c>
      <c r="B328" s="197" t="s">
        <v>623</v>
      </c>
      <c r="C328" s="203" t="s">
        <v>735</v>
      </c>
      <c r="D328" s="200">
        <v>0</v>
      </c>
      <c r="E328" s="204">
        <v>6</v>
      </c>
      <c r="F328" s="201" t="s">
        <v>192</v>
      </c>
      <c r="G328" s="199" t="s">
        <v>752</v>
      </c>
      <c r="H328" s="147">
        <f>VLOOKUP(G:G,RES.,COLUMN(REFERENCES!C:C),FALSE)</f>
        <v>16.07</v>
      </c>
      <c r="I328" s="106">
        <f t="shared" si="5"/>
        <v>1</v>
      </c>
    </row>
    <row r="329" spans="1:9" x14ac:dyDescent="0.25">
      <c r="A329" s="202" t="s">
        <v>790</v>
      </c>
      <c r="B329" s="197" t="s">
        <v>623</v>
      </c>
      <c r="C329" s="203" t="s">
        <v>735</v>
      </c>
      <c r="D329" s="200">
        <v>0</v>
      </c>
      <c r="E329" s="204">
        <v>6</v>
      </c>
      <c r="F329" s="201" t="s">
        <v>193</v>
      </c>
      <c r="G329" s="199" t="s">
        <v>752</v>
      </c>
      <c r="H329" s="147">
        <f>VLOOKUP(G:G,RES.,COLUMN(REFERENCES!C:C),FALSE)</f>
        <v>16.07</v>
      </c>
      <c r="I329" s="106">
        <f t="shared" si="5"/>
        <v>1</v>
      </c>
    </row>
    <row r="330" spans="1:9" x14ac:dyDescent="0.25">
      <c r="A330" s="202" t="s">
        <v>791</v>
      </c>
      <c r="B330" s="197" t="s">
        <v>623</v>
      </c>
      <c r="C330" s="203" t="s">
        <v>735</v>
      </c>
      <c r="D330" s="200">
        <v>0</v>
      </c>
      <c r="E330" s="204">
        <v>6</v>
      </c>
      <c r="F330" s="201" t="s">
        <v>194</v>
      </c>
      <c r="G330" s="199" t="s">
        <v>752</v>
      </c>
      <c r="H330" s="147">
        <f>VLOOKUP(G:G,RES.,COLUMN(REFERENCES!C:C),FALSE)</f>
        <v>16.07</v>
      </c>
      <c r="I330" s="106">
        <f t="shared" si="5"/>
        <v>1</v>
      </c>
    </row>
    <row r="331" spans="1:9" x14ac:dyDescent="0.25">
      <c r="A331" s="202" t="s">
        <v>792</v>
      </c>
      <c r="B331" s="197" t="s">
        <v>623</v>
      </c>
      <c r="C331" s="203" t="s">
        <v>735</v>
      </c>
      <c r="D331" s="200">
        <v>0</v>
      </c>
      <c r="E331" s="204">
        <v>6</v>
      </c>
      <c r="F331" s="201" t="s">
        <v>32</v>
      </c>
      <c r="G331" s="199" t="s">
        <v>753</v>
      </c>
      <c r="H331" s="147">
        <f>VLOOKUP(G:G,RES.,COLUMN(REFERENCES!C:C),FALSE)</f>
        <v>16.07</v>
      </c>
      <c r="I331" s="106">
        <f t="shared" si="5"/>
        <v>1</v>
      </c>
    </row>
    <row r="332" spans="1:9" x14ac:dyDescent="0.25">
      <c r="A332" s="202" t="s">
        <v>793</v>
      </c>
      <c r="B332" s="197" t="s">
        <v>623</v>
      </c>
      <c r="C332" s="203" t="s">
        <v>735</v>
      </c>
      <c r="D332" s="200">
        <v>0</v>
      </c>
      <c r="E332" s="204">
        <v>6</v>
      </c>
      <c r="F332" s="201" t="s">
        <v>195</v>
      </c>
      <c r="G332" s="199" t="s">
        <v>752</v>
      </c>
      <c r="H332" s="147">
        <f>VLOOKUP(G:G,RES.,COLUMN(REFERENCES!C:C),FALSE)</f>
        <v>16.07</v>
      </c>
      <c r="I332" s="106">
        <f t="shared" si="5"/>
        <v>1</v>
      </c>
    </row>
    <row r="333" spans="1:9" x14ac:dyDescent="0.25">
      <c r="A333" s="202" t="s">
        <v>794</v>
      </c>
      <c r="B333" s="197" t="s">
        <v>623</v>
      </c>
      <c r="C333" s="203" t="s">
        <v>735</v>
      </c>
      <c r="D333" s="200">
        <v>0</v>
      </c>
      <c r="E333" s="204">
        <v>6</v>
      </c>
      <c r="F333" s="201" t="s">
        <v>196</v>
      </c>
      <c r="G333" s="199" t="s">
        <v>752</v>
      </c>
      <c r="H333" s="147">
        <f>VLOOKUP(G:G,RES.,COLUMN(REFERENCES!C:C),FALSE)</f>
        <v>16.07</v>
      </c>
      <c r="I333" s="106">
        <f t="shared" si="5"/>
        <v>1</v>
      </c>
    </row>
    <row r="334" spans="1:9" x14ac:dyDescent="0.25">
      <c r="A334" s="202" t="s">
        <v>795</v>
      </c>
      <c r="B334" s="197" t="s">
        <v>623</v>
      </c>
      <c r="C334" s="203" t="s">
        <v>735</v>
      </c>
      <c r="D334" s="200">
        <v>0</v>
      </c>
      <c r="E334" s="204">
        <v>6</v>
      </c>
      <c r="F334" s="201" t="s">
        <v>124</v>
      </c>
      <c r="G334" s="199" t="s">
        <v>752</v>
      </c>
      <c r="H334" s="147">
        <f>VLOOKUP(G:G,RES.,COLUMN(REFERENCES!C:C),FALSE)</f>
        <v>16.07</v>
      </c>
      <c r="I334" s="106">
        <f t="shared" si="5"/>
        <v>1</v>
      </c>
    </row>
    <row r="335" spans="1:9" x14ac:dyDescent="0.25">
      <c r="A335" s="202" t="s">
        <v>796</v>
      </c>
      <c r="B335" s="197" t="s">
        <v>623</v>
      </c>
      <c r="C335" s="203" t="s">
        <v>735</v>
      </c>
      <c r="D335" s="200">
        <v>0</v>
      </c>
      <c r="E335" s="204">
        <v>6</v>
      </c>
      <c r="F335" s="201" t="s">
        <v>197</v>
      </c>
      <c r="G335" s="199" t="s">
        <v>753</v>
      </c>
      <c r="H335" s="147">
        <f>VLOOKUP(G:G,RES.,COLUMN(REFERENCES!C:C),FALSE)</f>
        <v>16.07</v>
      </c>
      <c r="I335" s="106">
        <f t="shared" si="5"/>
        <v>1</v>
      </c>
    </row>
    <row r="336" spans="1:9" x14ac:dyDescent="0.25">
      <c r="A336" s="202" t="s">
        <v>797</v>
      </c>
      <c r="B336" s="197" t="s">
        <v>623</v>
      </c>
      <c r="C336" s="203" t="s">
        <v>735</v>
      </c>
      <c r="D336" s="200">
        <v>0</v>
      </c>
      <c r="E336" s="204">
        <v>6</v>
      </c>
      <c r="F336" s="201" t="s">
        <v>198</v>
      </c>
      <c r="G336" s="199" t="s">
        <v>752</v>
      </c>
      <c r="H336" s="147">
        <f>VLOOKUP(G:G,RES.,COLUMN(REFERENCES!C:C),FALSE)</f>
        <v>16.07</v>
      </c>
      <c r="I336" s="106">
        <f t="shared" si="5"/>
        <v>1</v>
      </c>
    </row>
    <row r="337" spans="1:9" x14ac:dyDescent="0.25">
      <c r="A337" s="202" t="s">
        <v>798</v>
      </c>
      <c r="B337" s="197" t="s">
        <v>623</v>
      </c>
      <c r="C337" s="203" t="s">
        <v>735</v>
      </c>
      <c r="D337" s="200">
        <v>0</v>
      </c>
      <c r="E337" s="204">
        <v>6</v>
      </c>
      <c r="F337" s="201" t="s">
        <v>199</v>
      </c>
      <c r="G337" s="199" t="s">
        <v>752</v>
      </c>
      <c r="H337" s="147">
        <f>VLOOKUP(G:G,RES.,COLUMN(REFERENCES!C:C),FALSE)</f>
        <v>16.07</v>
      </c>
      <c r="I337" s="106">
        <f t="shared" si="5"/>
        <v>1</v>
      </c>
    </row>
    <row r="338" spans="1:9" x14ac:dyDescent="0.25">
      <c r="A338" s="202" t="s">
        <v>799</v>
      </c>
      <c r="B338" s="197" t="s">
        <v>623</v>
      </c>
      <c r="C338" s="203" t="s">
        <v>735</v>
      </c>
      <c r="D338" s="200">
        <v>0</v>
      </c>
      <c r="E338" s="204">
        <v>6</v>
      </c>
      <c r="F338" s="201" t="s">
        <v>200</v>
      </c>
      <c r="G338" s="199" t="s">
        <v>752</v>
      </c>
      <c r="H338" s="147">
        <f>VLOOKUP(G:G,RES.,COLUMN(REFERENCES!C:C),FALSE)</f>
        <v>16.07</v>
      </c>
      <c r="I338" s="106">
        <f t="shared" si="5"/>
        <v>1</v>
      </c>
    </row>
    <row r="339" spans="1:9" x14ac:dyDescent="0.25">
      <c r="A339" s="202" t="s">
        <v>800</v>
      </c>
      <c r="B339" s="197" t="s">
        <v>623</v>
      </c>
      <c r="C339" s="203" t="s">
        <v>735</v>
      </c>
      <c r="D339" s="200">
        <v>0</v>
      </c>
      <c r="E339" s="204">
        <v>6</v>
      </c>
      <c r="F339" s="201" t="s">
        <v>707</v>
      </c>
      <c r="G339" s="199" t="s">
        <v>752</v>
      </c>
      <c r="H339" s="147">
        <f>VLOOKUP(G:G,RES.,COLUMN(REFERENCES!C:C),FALSE)</f>
        <v>16.07</v>
      </c>
      <c r="I339" s="106">
        <f t="shared" si="5"/>
        <v>1</v>
      </c>
    </row>
    <row r="340" spans="1:9" x14ac:dyDescent="0.25">
      <c r="A340" s="202" t="s">
        <v>801</v>
      </c>
      <c r="B340" s="197" t="s">
        <v>623</v>
      </c>
      <c r="C340" s="203" t="s">
        <v>735</v>
      </c>
      <c r="D340" s="200">
        <v>0</v>
      </c>
      <c r="E340" s="204">
        <v>6</v>
      </c>
      <c r="F340" s="201" t="s">
        <v>125</v>
      </c>
      <c r="G340" s="199" t="s">
        <v>753</v>
      </c>
      <c r="H340" s="147">
        <f>VLOOKUP(G:G,RES.,COLUMN(REFERENCES!C:C),FALSE)</f>
        <v>16.07</v>
      </c>
      <c r="I340" s="106">
        <f t="shared" si="5"/>
        <v>1</v>
      </c>
    </row>
    <row r="341" spans="1:9" x14ac:dyDescent="0.25">
      <c r="A341" s="202" t="s">
        <v>752</v>
      </c>
      <c r="B341" s="197" t="s">
        <v>623</v>
      </c>
      <c r="C341" s="203" t="s">
        <v>735</v>
      </c>
      <c r="D341" s="200">
        <v>0</v>
      </c>
      <c r="E341" s="204">
        <v>6</v>
      </c>
      <c r="F341" s="201" t="s">
        <v>674</v>
      </c>
      <c r="G341" s="199" t="s">
        <v>752</v>
      </c>
      <c r="H341" s="147">
        <f>VLOOKUP(G:G,RES.,COLUMN(REFERENCES!C:C),FALSE)</f>
        <v>16.07</v>
      </c>
      <c r="I341" s="106">
        <f t="shared" si="5"/>
        <v>1</v>
      </c>
    </row>
    <row r="342" spans="1:9" x14ac:dyDescent="0.25">
      <c r="A342" s="202" t="s">
        <v>753</v>
      </c>
      <c r="B342" s="197" t="s">
        <v>623</v>
      </c>
      <c r="C342" s="203" t="s">
        <v>735</v>
      </c>
      <c r="D342" s="200">
        <v>0</v>
      </c>
      <c r="E342" s="204">
        <v>6</v>
      </c>
      <c r="F342" s="201" t="s">
        <v>673</v>
      </c>
      <c r="G342" s="199" t="s">
        <v>753</v>
      </c>
      <c r="H342" s="147">
        <f>VLOOKUP(G:G,RES.,COLUMN(REFERENCES!C:C),FALSE)</f>
        <v>16.07</v>
      </c>
      <c r="I342" s="106">
        <f t="shared" si="5"/>
        <v>1</v>
      </c>
    </row>
    <row r="343" spans="1:9" x14ac:dyDescent="0.25">
      <c r="A343" s="202" t="s">
        <v>246</v>
      </c>
      <c r="B343" s="197" t="s">
        <v>620</v>
      </c>
      <c r="C343" s="203" t="s">
        <v>121</v>
      </c>
      <c r="D343" s="200">
        <v>2000</v>
      </c>
      <c r="E343" s="204">
        <v>2</v>
      </c>
      <c r="F343" s="201" t="s">
        <v>183</v>
      </c>
      <c r="G343" s="199" t="s">
        <v>523</v>
      </c>
      <c r="H343" s="147">
        <f>VLOOKUP(G:G,RES.,COLUMN(REFERENCES!C:C),FALSE)</f>
        <v>19.43</v>
      </c>
      <c r="I343" s="106">
        <f t="shared" si="5"/>
        <v>1</v>
      </c>
    </row>
    <row r="344" spans="1:9" x14ac:dyDescent="0.25">
      <c r="A344" s="202" t="s">
        <v>262</v>
      </c>
      <c r="B344" s="197" t="s">
        <v>620</v>
      </c>
      <c r="C344" s="203" t="s">
        <v>121</v>
      </c>
      <c r="D344" s="200">
        <v>2000</v>
      </c>
      <c r="E344" s="204">
        <v>2</v>
      </c>
      <c r="F344" s="201" t="s">
        <v>184</v>
      </c>
      <c r="G344" s="199" t="s">
        <v>539</v>
      </c>
      <c r="H344" s="147">
        <f>VLOOKUP(G:G,RES.,COLUMN(REFERENCES!C:C),FALSE)</f>
        <v>15.15</v>
      </c>
      <c r="I344" s="106">
        <f t="shared" si="5"/>
        <v>1</v>
      </c>
    </row>
    <row r="345" spans="1:9" x14ac:dyDescent="0.25">
      <c r="A345" s="202" t="s">
        <v>278</v>
      </c>
      <c r="B345" s="197" t="s">
        <v>620</v>
      </c>
      <c r="C345" s="203" t="s">
        <v>121</v>
      </c>
      <c r="D345" s="200">
        <v>2000</v>
      </c>
      <c r="E345" s="204">
        <v>2</v>
      </c>
      <c r="F345" s="201" t="s">
        <v>185</v>
      </c>
      <c r="G345" s="199" t="s">
        <v>523</v>
      </c>
      <c r="H345" s="147">
        <f>VLOOKUP(G:G,RES.,COLUMN(REFERENCES!C:C),FALSE)</f>
        <v>19.43</v>
      </c>
      <c r="I345" s="106">
        <f t="shared" si="5"/>
        <v>1</v>
      </c>
    </row>
    <row r="346" spans="1:9" x14ac:dyDescent="0.25">
      <c r="A346" s="202" t="s">
        <v>294</v>
      </c>
      <c r="B346" s="197" t="s">
        <v>620</v>
      </c>
      <c r="C346" s="203" t="s">
        <v>121</v>
      </c>
      <c r="D346" s="200">
        <v>2000</v>
      </c>
      <c r="E346" s="204">
        <v>2</v>
      </c>
      <c r="F346" s="201" t="s">
        <v>186</v>
      </c>
      <c r="G346" s="199" t="s">
        <v>523</v>
      </c>
      <c r="H346" s="147">
        <f>VLOOKUP(G:G,RES.,COLUMN(REFERENCES!C:C),FALSE)</f>
        <v>19.43</v>
      </c>
      <c r="I346" s="106">
        <f t="shared" si="5"/>
        <v>1</v>
      </c>
    </row>
    <row r="347" spans="1:9" x14ac:dyDescent="0.25">
      <c r="A347" s="202" t="s">
        <v>310</v>
      </c>
      <c r="B347" s="197" t="s">
        <v>620</v>
      </c>
      <c r="C347" s="203" t="s">
        <v>121</v>
      </c>
      <c r="D347" s="200">
        <v>2000</v>
      </c>
      <c r="E347" s="204">
        <v>2</v>
      </c>
      <c r="F347" s="201" t="s">
        <v>187</v>
      </c>
      <c r="G347" s="199" t="s">
        <v>523</v>
      </c>
      <c r="H347" s="147">
        <f>VLOOKUP(G:G,RES.,COLUMN(REFERENCES!C:C),FALSE)</f>
        <v>19.43</v>
      </c>
      <c r="I347" s="106">
        <f t="shared" si="5"/>
        <v>1</v>
      </c>
    </row>
    <row r="348" spans="1:9" x14ac:dyDescent="0.25">
      <c r="A348" s="202" t="s">
        <v>326</v>
      </c>
      <c r="B348" s="197" t="s">
        <v>620</v>
      </c>
      <c r="C348" s="203" t="s">
        <v>121</v>
      </c>
      <c r="D348" s="200">
        <v>2000</v>
      </c>
      <c r="E348" s="204">
        <v>2</v>
      </c>
      <c r="F348" s="201" t="s">
        <v>188</v>
      </c>
      <c r="G348" s="199" t="s">
        <v>523</v>
      </c>
      <c r="H348" s="147">
        <f>VLOOKUP(G:G,RES.,COLUMN(REFERENCES!C:C),FALSE)</f>
        <v>19.43</v>
      </c>
      <c r="I348" s="106">
        <f t="shared" si="5"/>
        <v>1</v>
      </c>
    </row>
    <row r="349" spans="1:9" x14ac:dyDescent="0.25">
      <c r="A349" s="202" t="s">
        <v>342</v>
      </c>
      <c r="B349" s="197" t="s">
        <v>620</v>
      </c>
      <c r="C349" s="203" t="s">
        <v>121</v>
      </c>
      <c r="D349" s="200">
        <v>2000</v>
      </c>
      <c r="E349" s="204">
        <v>2</v>
      </c>
      <c r="F349" s="201" t="s">
        <v>189</v>
      </c>
      <c r="G349" s="199" t="s">
        <v>523</v>
      </c>
      <c r="H349" s="147">
        <f>VLOOKUP(G:G,RES.,COLUMN(REFERENCES!C:C),FALSE)</f>
        <v>19.43</v>
      </c>
      <c r="I349" s="106">
        <f t="shared" si="5"/>
        <v>1</v>
      </c>
    </row>
    <row r="350" spans="1:9" x14ac:dyDescent="0.25">
      <c r="A350" s="202" t="s">
        <v>358</v>
      </c>
      <c r="B350" s="197" t="s">
        <v>620</v>
      </c>
      <c r="C350" s="203" t="s">
        <v>121</v>
      </c>
      <c r="D350" s="200">
        <v>2000</v>
      </c>
      <c r="E350" s="204">
        <v>2</v>
      </c>
      <c r="F350" s="201" t="s">
        <v>190</v>
      </c>
      <c r="G350" s="199" t="s">
        <v>523</v>
      </c>
      <c r="H350" s="147">
        <f>VLOOKUP(G:G,RES.,COLUMN(REFERENCES!C:C),FALSE)</f>
        <v>19.43</v>
      </c>
      <c r="I350" s="106">
        <f t="shared" si="5"/>
        <v>1</v>
      </c>
    </row>
    <row r="351" spans="1:9" x14ac:dyDescent="0.25">
      <c r="A351" s="202" t="s">
        <v>374</v>
      </c>
      <c r="B351" s="197" t="s">
        <v>620</v>
      </c>
      <c r="C351" s="203" t="s">
        <v>121</v>
      </c>
      <c r="D351" s="200">
        <v>2000</v>
      </c>
      <c r="E351" s="204">
        <v>2</v>
      </c>
      <c r="F351" s="201" t="s">
        <v>191</v>
      </c>
      <c r="G351" s="199" t="s">
        <v>523</v>
      </c>
      <c r="H351" s="147">
        <f>VLOOKUP(G:G,RES.,COLUMN(REFERENCES!C:C),FALSE)</f>
        <v>19.43</v>
      </c>
      <c r="I351" s="106">
        <f t="shared" si="5"/>
        <v>1</v>
      </c>
    </row>
    <row r="352" spans="1:9" x14ac:dyDescent="0.25">
      <c r="A352" s="202" t="s">
        <v>390</v>
      </c>
      <c r="B352" s="197" t="s">
        <v>620</v>
      </c>
      <c r="C352" s="203" t="s">
        <v>121</v>
      </c>
      <c r="D352" s="200">
        <v>2000</v>
      </c>
      <c r="E352" s="204">
        <v>2</v>
      </c>
      <c r="F352" s="201" t="s">
        <v>192</v>
      </c>
      <c r="G352" s="199" t="s">
        <v>523</v>
      </c>
      <c r="H352" s="147">
        <f>VLOOKUP(G:G,RES.,COLUMN(REFERENCES!C:C),FALSE)</f>
        <v>19.43</v>
      </c>
      <c r="I352" s="106">
        <f t="shared" si="5"/>
        <v>1</v>
      </c>
    </row>
    <row r="353" spans="1:9" x14ac:dyDescent="0.25">
      <c r="A353" s="202" t="s">
        <v>406</v>
      </c>
      <c r="B353" s="197" t="s">
        <v>620</v>
      </c>
      <c r="C353" s="203" t="s">
        <v>121</v>
      </c>
      <c r="D353" s="200">
        <v>2000</v>
      </c>
      <c r="E353" s="204">
        <v>2</v>
      </c>
      <c r="F353" s="201" t="s">
        <v>193</v>
      </c>
      <c r="G353" s="199" t="s">
        <v>523</v>
      </c>
      <c r="H353" s="147">
        <f>VLOOKUP(G:G,RES.,COLUMN(REFERENCES!C:C),FALSE)</f>
        <v>19.43</v>
      </c>
      <c r="I353" s="106">
        <f t="shared" si="5"/>
        <v>1</v>
      </c>
    </row>
    <row r="354" spans="1:9" x14ac:dyDescent="0.25">
      <c r="A354" s="202" t="s">
        <v>422</v>
      </c>
      <c r="B354" s="197" t="s">
        <v>620</v>
      </c>
      <c r="C354" s="203" t="s">
        <v>121</v>
      </c>
      <c r="D354" s="200">
        <v>2000</v>
      </c>
      <c r="E354" s="204">
        <v>2</v>
      </c>
      <c r="F354" s="201" t="s">
        <v>194</v>
      </c>
      <c r="G354" s="199" t="s">
        <v>523</v>
      </c>
      <c r="H354" s="147">
        <f>VLOOKUP(G:G,RES.,COLUMN(REFERENCES!C:C),FALSE)</f>
        <v>19.43</v>
      </c>
      <c r="I354" s="106">
        <f t="shared" si="5"/>
        <v>1</v>
      </c>
    </row>
    <row r="355" spans="1:9" x14ac:dyDescent="0.25">
      <c r="A355" s="202" t="s">
        <v>152</v>
      </c>
      <c r="B355" s="197" t="s">
        <v>620</v>
      </c>
      <c r="C355" s="203" t="s">
        <v>121</v>
      </c>
      <c r="D355" s="200">
        <v>2000</v>
      </c>
      <c r="E355" s="204">
        <v>2</v>
      </c>
      <c r="F355" s="201" t="s">
        <v>32</v>
      </c>
      <c r="G355" s="199" t="s">
        <v>539</v>
      </c>
      <c r="H355" s="147">
        <f>VLOOKUP(G:G,RES.,COLUMN(REFERENCES!C:C),FALSE)</f>
        <v>15.15</v>
      </c>
      <c r="I355" s="106">
        <f t="shared" si="5"/>
        <v>1</v>
      </c>
    </row>
    <row r="356" spans="1:9" x14ac:dyDescent="0.25">
      <c r="A356" s="202" t="s">
        <v>438</v>
      </c>
      <c r="B356" s="197" t="s">
        <v>620</v>
      </c>
      <c r="C356" s="203" t="s">
        <v>121</v>
      </c>
      <c r="D356" s="200">
        <v>2000</v>
      </c>
      <c r="E356" s="204">
        <v>2</v>
      </c>
      <c r="F356" s="201" t="s">
        <v>195</v>
      </c>
      <c r="G356" s="199" t="s">
        <v>523</v>
      </c>
      <c r="H356" s="147">
        <f>VLOOKUP(G:G,RES.,COLUMN(REFERENCES!C:C),FALSE)</f>
        <v>19.43</v>
      </c>
      <c r="I356" s="106">
        <f t="shared" si="5"/>
        <v>1</v>
      </c>
    </row>
    <row r="357" spans="1:9" x14ac:dyDescent="0.25">
      <c r="A357" s="202" t="s">
        <v>454</v>
      </c>
      <c r="B357" s="197" t="s">
        <v>620</v>
      </c>
      <c r="C357" s="203" t="s">
        <v>121</v>
      </c>
      <c r="D357" s="200">
        <v>2000</v>
      </c>
      <c r="E357" s="204">
        <v>2</v>
      </c>
      <c r="F357" s="201" t="s">
        <v>196</v>
      </c>
      <c r="G357" s="199" t="s">
        <v>523</v>
      </c>
      <c r="H357" s="147">
        <f>VLOOKUP(G:G,RES.,COLUMN(REFERENCES!C:C),FALSE)</f>
        <v>19.43</v>
      </c>
      <c r="I357" s="106">
        <f t="shared" si="5"/>
        <v>1</v>
      </c>
    </row>
    <row r="358" spans="1:9" x14ac:dyDescent="0.25">
      <c r="A358" s="202" t="s">
        <v>226</v>
      </c>
      <c r="B358" s="197" t="s">
        <v>620</v>
      </c>
      <c r="C358" s="203" t="s">
        <v>121</v>
      </c>
      <c r="D358" s="200">
        <v>2000</v>
      </c>
      <c r="E358" s="204">
        <v>2</v>
      </c>
      <c r="F358" s="201" t="s">
        <v>124</v>
      </c>
      <c r="G358" s="199" t="s">
        <v>523</v>
      </c>
      <c r="H358" s="147">
        <f>VLOOKUP(G:G,RES.,COLUMN(REFERENCES!C:C),FALSE)</f>
        <v>19.43</v>
      </c>
      <c r="I358" s="106">
        <f t="shared" si="5"/>
        <v>1</v>
      </c>
    </row>
    <row r="359" spans="1:9" x14ac:dyDescent="0.25">
      <c r="A359" s="202" t="s">
        <v>208</v>
      </c>
      <c r="B359" s="197" t="s">
        <v>620</v>
      </c>
      <c r="C359" s="203" t="s">
        <v>121</v>
      </c>
      <c r="D359" s="200">
        <v>2000</v>
      </c>
      <c r="E359" s="204">
        <v>2</v>
      </c>
      <c r="F359" s="201" t="s">
        <v>197</v>
      </c>
      <c r="G359" s="199" t="s">
        <v>539</v>
      </c>
      <c r="H359" s="147">
        <f>VLOOKUP(G:G,RES.,COLUMN(REFERENCES!C:C),FALSE)</f>
        <v>15.15</v>
      </c>
      <c r="I359" s="106">
        <f t="shared" si="5"/>
        <v>1</v>
      </c>
    </row>
    <row r="360" spans="1:9" x14ac:dyDescent="0.25">
      <c r="A360" s="202" t="s">
        <v>470</v>
      </c>
      <c r="B360" s="197" t="s">
        <v>620</v>
      </c>
      <c r="C360" s="203" t="s">
        <v>121</v>
      </c>
      <c r="D360" s="200">
        <v>2000</v>
      </c>
      <c r="E360" s="204">
        <v>2</v>
      </c>
      <c r="F360" s="201" t="s">
        <v>198</v>
      </c>
      <c r="G360" s="199" t="s">
        <v>523</v>
      </c>
      <c r="H360" s="147">
        <f>VLOOKUP(G:G,RES.,COLUMN(REFERENCES!C:C),FALSE)</f>
        <v>19.43</v>
      </c>
      <c r="I360" s="106">
        <f t="shared" si="5"/>
        <v>1</v>
      </c>
    </row>
    <row r="361" spans="1:9" x14ac:dyDescent="0.25">
      <c r="A361" s="202" t="s">
        <v>486</v>
      </c>
      <c r="B361" s="197" t="s">
        <v>620</v>
      </c>
      <c r="C361" s="203" t="s">
        <v>121</v>
      </c>
      <c r="D361" s="200">
        <v>2000</v>
      </c>
      <c r="E361" s="204">
        <v>2</v>
      </c>
      <c r="F361" s="201" t="s">
        <v>199</v>
      </c>
      <c r="G361" s="199" t="s">
        <v>523</v>
      </c>
      <c r="H361" s="147">
        <f>VLOOKUP(G:G,RES.,COLUMN(REFERENCES!C:C),FALSE)</f>
        <v>19.43</v>
      </c>
      <c r="I361" s="106">
        <f t="shared" si="5"/>
        <v>1</v>
      </c>
    </row>
    <row r="362" spans="1:9" x14ac:dyDescent="0.25">
      <c r="A362" s="202" t="s">
        <v>502</v>
      </c>
      <c r="B362" s="197" t="s">
        <v>620</v>
      </c>
      <c r="C362" s="203" t="s">
        <v>121</v>
      </c>
      <c r="D362" s="200">
        <v>2000</v>
      </c>
      <c r="E362" s="204">
        <v>2</v>
      </c>
      <c r="F362" s="201" t="s">
        <v>200</v>
      </c>
      <c r="G362" s="199" t="s">
        <v>523</v>
      </c>
      <c r="H362" s="147">
        <f>VLOOKUP(G:G,RES.,COLUMN(REFERENCES!C:C),FALSE)</f>
        <v>19.43</v>
      </c>
      <c r="I362" s="106">
        <f t="shared" si="5"/>
        <v>1</v>
      </c>
    </row>
    <row r="363" spans="1:9" x14ac:dyDescent="0.25">
      <c r="A363" s="202" t="s">
        <v>720</v>
      </c>
      <c r="B363" s="197" t="s">
        <v>620</v>
      </c>
      <c r="C363" s="203" t="s">
        <v>121</v>
      </c>
      <c r="D363" s="200">
        <v>2000</v>
      </c>
      <c r="E363" s="204">
        <v>2</v>
      </c>
      <c r="F363" s="201" t="s">
        <v>707</v>
      </c>
      <c r="G363" s="199" t="s">
        <v>523</v>
      </c>
      <c r="H363" s="147">
        <f>VLOOKUP(G:G,RES.,COLUMN(REFERENCES!C:C),FALSE)</f>
        <v>19.43</v>
      </c>
      <c r="I363" s="106">
        <f t="shared" si="5"/>
        <v>1</v>
      </c>
    </row>
    <row r="364" spans="1:9" x14ac:dyDescent="0.25">
      <c r="A364" s="202" t="s">
        <v>162</v>
      </c>
      <c r="B364" s="197" t="s">
        <v>620</v>
      </c>
      <c r="C364" s="203" t="s">
        <v>121</v>
      </c>
      <c r="D364" s="200">
        <v>2000</v>
      </c>
      <c r="E364" s="204">
        <v>2</v>
      </c>
      <c r="F364" s="201" t="s">
        <v>125</v>
      </c>
      <c r="G364" s="199" t="s">
        <v>539</v>
      </c>
      <c r="H364" s="147">
        <f>VLOOKUP(G:G,RES.,COLUMN(REFERENCES!C:C),FALSE)</f>
        <v>15.15</v>
      </c>
      <c r="I364" s="106">
        <f t="shared" si="5"/>
        <v>1</v>
      </c>
    </row>
    <row r="365" spans="1:9" x14ac:dyDescent="0.25">
      <c r="A365" s="202" t="s">
        <v>523</v>
      </c>
      <c r="B365" s="197" t="s">
        <v>620</v>
      </c>
      <c r="C365" s="203" t="s">
        <v>121</v>
      </c>
      <c r="D365" s="200">
        <v>2000</v>
      </c>
      <c r="E365" s="204">
        <v>2</v>
      </c>
      <c r="F365" s="201" t="s">
        <v>674</v>
      </c>
      <c r="G365" s="199" t="s">
        <v>523</v>
      </c>
      <c r="H365" s="147">
        <f>VLOOKUP(G:G,RES.,COLUMN(REFERENCES!C:C),FALSE)</f>
        <v>19.43</v>
      </c>
      <c r="I365" s="106">
        <f t="shared" si="5"/>
        <v>1</v>
      </c>
    </row>
    <row r="366" spans="1:9" x14ac:dyDescent="0.25">
      <c r="A366" s="202" t="s">
        <v>539</v>
      </c>
      <c r="B366" s="197" t="s">
        <v>620</v>
      </c>
      <c r="C366" s="203" t="s">
        <v>121</v>
      </c>
      <c r="D366" s="200">
        <v>2000</v>
      </c>
      <c r="E366" s="204">
        <v>2</v>
      </c>
      <c r="F366" s="201" t="s">
        <v>673</v>
      </c>
      <c r="G366" s="199" t="s">
        <v>539</v>
      </c>
      <c r="H366" s="147">
        <f>VLOOKUP(G:G,RES.,COLUMN(REFERENCES!C:C),FALSE)</f>
        <v>15.15</v>
      </c>
      <c r="I366" s="106">
        <f t="shared" si="5"/>
        <v>1</v>
      </c>
    </row>
    <row r="367" spans="1:9" x14ac:dyDescent="0.25">
      <c r="A367" s="202" t="s">
        <v>670</v>
      </c>
      <c r="B367" s="197" t="s">
        <v>631</v>
      </c>
      <c r="C367" s="203" t="s">
        <v>140</v>
      </c>
      <c r="D367" s="200">
        <v>0</v>
      </c>
      <c r="E367" s="204">
        <v>2</v>
      </c>
      <c r="F367" s="201" t="s">
        <v>41</v>
      </c>
      <c r="G367" s="199" t="s">
        <v>670</v>
      </c>
      <c r="H367" s="147">
        <f>VLOOKUP(G:G,RES.,COLUMN(REFERENCES!C:C),FALSE)</f>
        <v>27.55</v>
      </c>
      <c r="I367" s="106">
        <f t="shared" si="5"/>
        <v>1</v>
      </c>
    </row>
    <row r="368" spans="1:9" x14ac:dyDescent="0.25">
      <c r="A368" s="202" t="s">
        <v>671</v>
      </c>
      <c r="B368" s="197" t="s">
        <v>632</v>
      </c>
      <c r="C368" s="203" t="s">
        <v>141</v>
      </c>
      <c r="D368" s="200">
        <v>0</v>
      </c>
      <c r="E368" s="204">
        <v>2</v>
      </c>
      <c r="F368" s="201" t="s">
        <v>41</v>
      </c>
      <c r="G368" s="199" t="s">
        <v>671</v>
      </c>
      <c r="H368" s="147">
        <f>VLOOKUP(G:G,RES.,COLUMN(REFERENCES!C:C),FALSE)</f>
        <v>38.47</v>
      </c>
      <c r="I368" s="106">
        <f t="shared" si="5"/>
        <v>1</v>
      </c>
    </row>
    <row r="369" spans="1:9" x14ac:dyDescent="0.25">
      <c r="A369" s="202" t="s">
        <v>667</v>
      </c>
      <c r="B369" s="197" t="s">
        <v>633</v>
      </c>
      <c r="C369" s="203" t="s">
        <v>70</v>
      </c>
      <c r="D369" s="200">
        <v>0</v>
      </c>
      <c r="E369" s="204">
        <v>2</v>
      </c>
      <c r="F369" s="201" t="s">
        <v>41</v>
      </c>
      <c r="G369" s="199" t="s">
        <v>667</v>
      </c>
      <c r="H369" s="147">
        <f>VLOOKUP(G:G,RES.,COLUMN(REFERENCES!C:C),FALSE)</f>
        <v>66.13</v>
      </c>
      <c r="I369" s="106">
        <f t="shared" si="5"/>
        <v>1</v>
      </c>
    </row>
    <row r="370" spans="1:9" x14ac:dyDescent="0.25">
      <c r="A370" s="224" t="s">
        <v>922</v>
      </c>
      <c r="B370" s="225" t="s">
        <v>921</v>
      </c>
      <c r="C370" s="226" t="s">
        <v>919</v>
      </c>
      <c r="D370" s="227">
        <v>0</v>
      </c>
      <c r="E370" s="228">
        <v>3</v>
      </c>
      <c r="F370" s="229" t="s">
        <v>41</v>
      </c>
      <c r="G370" s="230" t="s">
        <v>922</v>
      </c>
      <c r="H370" s="231">
        <f>VLOOKUP(G:G,RES.,COLUMN(REFERENCES!C:C),FALSE)</f>
        <v>144</v>
      </c>
      <c r="I370" s="232">
        <f t="shared" si="5"/>
        <v>1</v>
      </c>
    </row>
    <row r="371" spans="1:9" x14ac:dyDescent="0.25">
      <c r="A371" s="202" t="s">
        <v>668</v>
      </c>
      <c r="B371" s="197" t="s">
        <v>634</v>
      </c>
      <c r="C371" s="203" t="s">
        <v>142</v>
      </c>
      <c r="D371" s="200">
        <v>0</v>
      </c>
      <c r="E371" s="204">
        <v>2</v>
      </c>
      <c r="F371" s="201" t="s">
        <v>41</v>
      </c>
      <c r="G371" s="199" t="s">
        <v>668</v>
      </c>
      <c r="H371" s="147">
        <f>VLOOKUP(G:G,RES.,COLUMN(REFERENCES!C:C),FALSE)</f>
        <v>26.52</v>
      </c>
      <c r="I371" s="106">
        <f t="shared" si="5"/>
        <v>1</v>
      </c>
    </row>
    <row r="372" spans="1:9" x14ac:dyDescent="0.25">
      <c r="A372" s="202" t="s">
        <v>669</v>
      </c>
      <c r="B372" s="197" t="s">
        <v>635</v>
      </c>
      <c r="C372" s="203" t="s">
        <v>143</v>
      </c>
      <c r="D372" s="200">
        <v>0</v>
      </c>
      <c r="E372" s="204">
        <v>2</v>
      </c>
      <c r="F372" s="201" t="s">
        <v>41</v>
      </c>
      <c r="G372" s="199" t="s">
        <v>669</v>
      </c>
      <c r="H372" s="147">
        <f>VLOOKUP(G:G,RES.,COLUMN(REFERENCES!C:C),FALSE)</f>
        <v>37.340000000000003</v>
      </c>
      <c r="I372" s="106">
        <f t="shared" si="5"/>
        <v>1</v>
      </c>
    </row>
    <row r="373" spans="1:9" x14ac:dyDescent="0.25">
      <c r="A373" s="202" t="s">
        <v>247</v>
      </c>
      <c r="B373" s="197" t="s">
        <v>624</v>
      </c>
      <c r="C373" s="203" t="s">
        <v>168</v>
      </c>
      <c r="D373" s="200">
        <v>31.8</v>
      </c>
      <c r="E373" s="204">
        <v>100</v>
      </c>
      <c r="F373" s="201" t="s">
        <v>183</v>
      </c>
      <c r="G373" s="199" t="s">
        <v>524</v>
      </c>
      <c r="H373" s="147">
        <f>VLOOKUP(G:G,RES.,COLUMN(REFERENCES!C:C),FALSE)</f>
        <v>20.3</v>
      </c>
      <c r="I373" s="106">
        <f t="shared" si="5"/>
        <v>1</v>
      </c>
    </row>
    <row r="374" spans="1:9" x14ac:dyDescent="0.25">
      <c r="A374" s="202" t="s">
        <v>263</v>
      </c>
      <c r="B374" s="197" t="s">
        <v>624</v>
      </c>
      <c r="C374" s="203" t="s">
        <v>168</v>
      </c>
      <c r="D374" s="200">
        <v>31.8</v>
      </c>
      <c r="E374" s="204">
        <v>100</v>
      </c>
      <c r="F374" s="201" t="s">
        <v>184</v>
      </c>
      <c r="G374" s="199" t="s">
        <v>540</v>
      </c>
      <c r="H374" s="147">
        <f>VLOOKUP(G:G,RES.,COLUMN(REFERENCES!C:C),FALSE)</f>
        <v>16.91</v>
      </c>
      <c r="I374" s="106">
        <f t="shared" si="5"/>
        <v>1</v>
      </c>
    </row>
    <row r="375" spans="1:9" x14ac:dyDescent="0.25">
      <c r="A375" s="202" t="s">
        <v>279</v>
      </c>
      <c r="B375" s="197" t="s">
        <v>624</v>
      </c>
      <c r="C375" s="203" t="s">
        <v>168</v>
      </c>
      <c r="D375" s="200">
        <v>31.8</v>
      </c>
      <c r="E375" s="204">
        <v>100</v>
      </c>
      <c r="F375" s="201" t="s">
        <v>185</v>
      </c>
      <c r="G375" s="199" t="s">
        <v>524</v>
      </c>
      <c r="H375" s="147">
        <f>VLOOKUP(G:G,RES.,COLUMN(REFERENCES!C:C),FALSE)</f>
        <v>20.3</v>
      </c>
      <c r="I375" s="106">
        <f t="shared" si="5"/>
        <v>1</v>
      </c>
    </row>
    <row r="376" spans="1:9" x14ac:dyDescent="0.25">
      <c r="A376" s="202" t="s">
        <v>295</v>
      </c>
      <c r="B376" s="197" t="s">
        <v>624</v>
      </c>
      <c r="C376" s="203" t="s">
        <v>168</v>
      </c>
      <c r="D376" s="200">
        <v>31.8</v>
      </c>
      <c r="E376" s="204">
        <v>100</v>
      </c>
      <c r="F376" s="201" t="s">
        <v>186</v>
      </c>
      <c r="G376" s="199" t="s">
        <v>524</v>
      </c>
      <c r="H376" s="147">
        <f>VLOOKUP(G:G,RES.,COLUMN(REFERENCES!C:C),FALSE)</f>
        <v>20.3</v>
      </c>
      <c r="I376" s="106">
        <f t="shared" si="5"/>
        <v>1</v>
      </c>
    </row>
    <row r="377" spans="1:9" x14ac:dyDescent="0.25">
      <c r="A377" s="202" t="s">
        <v>311</v>
      </c>
      <c r="B377" s="197" t="s">
        <v>624</v>
      </c>
      <c r="C377" s="203" t="s">
        <v>168</v>
      </c>
      <c r="D377" s="200">
        <v>31.8</v>
      </c>
      <c r="E377" s="204">
        <v>100</v>
      </c>
      <c r="F377" s="201" t="s">
        <v>187</v>
      </c>
      <c r="G377" s="199" t="s">
        <v>524</v>
      </c>
      <c r="H377" s="147">
        <f>VLOOKUP(G:G,RES.,COLUMN(REFERENCES!C:C),FALSE)</f>
        <v>20.3</v>
      </c>
      <c r="I377" s="106">
        <f t="shared" si="5"/>
        <v>1</v>
      </c>
    </row>
    <row r="378" spans="1:9" x14ac:dyDescent="0.25">
      <c r="A378" s="202" t="s">
        <v>327</v>
      </c>
      <c r="B378" s="197" t="s">
        <v>624</v>
      </c>
      <c r="C378" s="203" t="s">
        <v>168</v>
      </c>
      <c r="D378" s="200">
        <v>31.8</v>
      </c>
      <c r="E378" s="204">
        <v>100</v>
      </c>
      <c r="F378" s="201" t="s">
        <v>188</v>
      </c>
      <c r="G378" s="199" t="s">
        <v>524</v>
      </c>
      <c r="H378" s="147">
        <f>VLOOKUP(G:G,RES.,COLUMN(REFERENCES!C:C),FALSE)</f>
        <v>20.3</v>
      </c>
      <c r="I378" s="106">
        <f t="shared" si="5"/>
        <v>1</v>
      </c>
    </row>
    <row r="379" spans="1:9" x14ac:dyDescent="0.25">
      <c r="A379" s="202" t="s">
        <v>343</v>
      </c>
      <c r="B379" s="197" t="s">
        <v>624</v>
      </c>
      <c r="C379" s="203" t="s">
        <v>168</v>
      </c>
      <c r="D379" s="200">
        <v>31.8</v>
      </c>
      <c r="E379" s="204">
        <v>100</v>
      </c>
      <c r="F379" s="201" t="s">
        <v>189</v>
      </c>
      <c r="G379" s="199" t="s">
        <v>524</v>
      </c>
      <c r="H379" s="147">
        <f>VLOOKUP(G:G,RES.,COLUMN(REFERENCES!C:C),FALSE)</f>
        <v>20.3</v>
      </c>
      <c r="I379" s="106">
        <f t="shared" si="5"/>
        <v>1</v>
      </c>
    </row>
    <row r="380" spans="1:9" x14ac:dyDescent="0.25">
      <c r="A380" s="202" t="s">
        <v>359</v>
      </c>
      <c r="B380" s="197" t="s">
        <v>624</v>
      </c>
      <c r="C380" s="203" t="s">
        <v>168</v>
      </c>
      <c r="D380" s="200">
        <v>31.8</v>
      </c>
      <c r="E380" s="204">
        <v>100</v>
      </c>
      <c r="F380" s="201" t="s">
        <v>190</v>
      </c>
      <c r="G380" s="199" t="s">
        <v>524</v>
      </c>
      <c r="H380" s="147">
        <f>VLOOKUP(G:G,RES.,COLUMN(REFERENCES!C:C),FALSE)</f>
        <v>20.3</v>
      </c>
      <c r="I380" s="106">
        <f t="shared" si="5"/>
        <v>1</v>
      </c>
    </row>
    <row r="381" spans="1:9" x14ac:dyDescent="0.25">
      <c r="A381" s="202" t="s">
        <v>375</v>
      </c>
      <c r="B381" s="197" t="s">
        <v>624</v>
      </c>
      <c r="C381" s="203" t="s">
        <v>168</v>
      </c>
      <c r="D381" s="200">
        <v>31.8</v>
      </c>
      <c r="E381" s="204">
        <v>100</v>
      </c>
      <c r="F381" s="201" t="s">
        <v>191</v>
      </c>
      <c r="G381" s="199" t="s">
        <v>524</v>
      </c>
      <c r="H381" s="147">
        <f>VLOOKUP(G:G,RES.,COLUMN(REFERENCES!C:C),FALSE)</f>
        <v>20.3</v>
      </c>
      <c r="I381" s="106">
        <f t="shared" si="5"/>
        <v>1</v>
      </c>
    </row>
    <row r="382" spans="1:9" x14ac:dyDescent="0.25">
      <c r="A382" s="202" t="s">
        <v>391</v>
      </c>
      <c r="B382" s="197" t="s">
        <v>624</v>
      </c>
      <c r="C382" s="203" t="s">
        <v>168</v>
      </c>
      <c r="D382" s="200">
        <v>31.8</v>
      </c>
      <c r="E382" s="204">
        <v>100</v>
      </c>
      <c r="F382" s="201" t="s">
        <v>192</v>
      </c>
      <c r="G382" s="199" t="s">
        <v>524</v>
      </c>
      <c r="H382" s="147">
        <f>VLOOKUP(G:G,RES.,COLUMN(REFERENCES!C:C),FALSE)</f>
        <v>20.3</v>
      </c>
      <c r="I382" s="106">
        <f t="shared" si="5"/>
        <v>1</v>
      </c>
    </row>
    <row r="383" spans="1:9" x14ac:dyDescent="0.25">
      <c r="A383" s="202" t="s">
        <v>407</v>
      </c>
      <c r="B383" s="197" t="s">
        <v>624</v>
      </c>
      <c r="C383" s="203" t="s">
        <v>168</v>
      </c>
      <c r="D383" s="200">
        <v>31.8</v>
      </c>
      <c r="E383" s="204">
        <v>100</v>
      </c>
      <c r="F383" s="201" t="s">
        <v>193</v>
      </c>
      <c r="G383" s="199" t="s">
        <v>524</v>
      </c>
      <c r="H383" s="147">
        <f>VLOOKUP(G:G,RES.,COLUMN(REFERENCES!C:C),FALSE)</f>
        <v>20.3</v>
      </c>
      <c r="I383" s="106">
        <f t="shared" si="5"/>
        <v>1</v>
      </c>
    </row>
    <row r="384" spans="1:9" x14ac:dyDescent="0.25">
      <c r="A384" s="202" t="s">
        <v>423</v>
      </c>
      <c r="B384" s="197" t="s">
        <v>624</v>
      </c>
      <c r="C384" s="203" t="s">
        <v>168</v>
      </c>
      <c r="D384" s="200">
        <v>31.8</v>
      </c>
      <c r="E384" s="204">
        <v>100</v>
      </c>
      <c r="F384" s="201" t="s">
        <v>194</v>
      </c>
      <c r="G384" s="199" t="s">
        <v>524</v>
      </c>
      <c r="H384" s="147">
        <f>VLOOKUP(G:G,RES.,COLUMN(REFERENCES!C:C),FALSE)</f>
        <v>20.3</v>
      </c>
      <c r="I384" s="106">
        <f t="shared" si="5"/>
        <v>1</v>
      </c>
    </row>
    <row r="385" spans="1:9" x14ac:dyDescent="0.25">
      <c r="A385" s="202" t="s">
        <v>169</v>
      </c>
      <c r="B385" s="197" t="s">
        <v>624</v>
      </c>
      <c r="C385" s="203" t="s">
        <v>168</v>
      </c>
      <c r="D385" s="200">
        <v>31.8</v>
      </c>
      <c r="E385" s="204">
        <v>100</v>
      </c>
      <c r="F385" s="201" t="s">
        <v>32</v>
      </c>
      <c r="G385" s="199" t="s">
        <v>540</v>
      </c>
      <c r="H385" s="147">
        <f>VLOOKUP(G:G,RES.,COLUMN(REFERENCES!C:C),FALSE)</f>
        <v>16.91</v>
      </c>
      <c r="I385" s="106">
        <f t="shared" si="5"/>
        <v>1</v>
      </c>
    </row>
    <row r="386" spans="1:9" x14ac:dyDescent="0.25">
      <c r="A386" s="202" t="s">
        <v>439</v>
      </c>
      <c r="B386" s="197" t="s">
        <v>624</v>
      </c>
      <c r="C386" s="203" t="s">
        <v>168</v>
      </c>
      <c r="D386" s="200">
        <v>31.8</v>
      </c>
      <c r="E386" s="204">
        <v>100</v>
      </c>
      <c r="F386" s="201" t="s">
        <v>195</v>
      </c>
      <c r="G386" s="199" t="s">
        <v>524</v>
      </c>
      <c r="H386" s="147">
        <f>VLOOKUP(G:G,RES.,COLUMN(REFERENCES!C:C),FALSE)</f>
        <v>20.3</v>
      </c>
      <c r="I386" s="106">
        <f t="shared" si="5"/>
        <v>1</v>
      </c>
    </row>
    <row r="387" spans="1:9" x14ac:dyDescent="0.25">
      <c r="A387" s="202" t="s">
        <v>455</v>
      </c>
      <c r="B387" s="197" t="s">
        <v>624</v>
      </c>
      <c r="C387" s="203" t="s">
        <v>168</v>
      </c>
      <c r="D387" s="200">
        <v>31.8</v>
      </c>
      <c r="E387" s="204">
        <v>100</v>
      </c>
      <c r="F387" s="201" t="s">
        <v>196</v>
      </c>
      <c r="G387" s="199" t="s">
        <v>524</v>
      </c>
      <c r="H387" s="147">
        <f>VLOOKUP(G:G,RES.,COLUMN(REFERENCES!C:C),FALSE)</f>
        <v>20.3</v>
      </c>
      <c r="I387" s="106">
        <f t="shared" si="5"/>
        <v>1</v>
      </c>
    </row>
    <row r="388" spans="1:9" x14ac:dyDescent="0.25">
      <c r="A388" s="202" t="s">
        <v>228</v>
      </c>
      <c r="B388" s="197" t="s">
        <v>624</v>
      </c>
      <c r="C388" s="203" t="s">
        <v>168</v>
      </c>
      <c r="D388" s="200">
        <v>31.8</v>
      </c>
      <c r="E388" s="204">
        <v>100</v>
      </c>
      <c r="F388" s="201" t="s">
        <v>124</v>
      </c>
      <c r="G388" s="199" t="s">
        <v>524</v>
      </c>
      <c r="H388" s="147">
        <f>VLOOKUP(G:G,RES.,COLUMN(REFERENCES!C:C),FALSE)</f>
        <v>20.3</v>
      </c>
      <c r="I388" s="106">
        <f t="shared" si="5"/>
        <v>1</v>
      </c>
    </row>
    <row r="389" spans="1:9" x14ac:dyDescent="0.25">
      <c r="A389" s="202" t="s">
        <v>210</v>
      </c>
      <c r="B389" s="197" t="s">
        <v>624</v>
      </c>
      <c r="C389" s="203" t="s">
        <v>168</v>
      </c>
      <c r="D389" s="200">
        <v>31.8</v>
      </c>
      <c r="E389" s="204">
        <v>100</v>
      </c>
      <c r="F389" s="201" t="s">
        <v>197</v>
      </c>
      <c r="G389" s="199" t="s">
        <v>540</v>
      </c>
      <c r="H389" s="147">
        <f>VLOOKUP(G:G,RES.,COLUMN(REFERENCES!C:C),FALSE)</f>
        <v>16.91</v>
      </c>
      <c r="I389" s="106">
        <f t="shared" si="5"/>
        <v>1</v>
      </c>
    </row>
    <row r="390" spans="1:9" x14ac:dyDescent="0.25">
      <c r="A390" s="202" t="s">
        <v>471</v>
      </c>
      <c r="B390" s="197" t="s">
        <v>624</v>
      </c>
      <c r="C390" s="203" t="s">
        <v>168</v>
      </c>
      <c r="D390" s="200">
        <v>31.8</v>
      </c>
      <c r="E390" s="204">
        <v>100</v>
      </c>
      <c r="F390" s="201" t="s">
        <v>198</v>
      </c>
      <c r="G390" s="199" t="s">
        <v>524</v>
      </c>
      <c r="H390" s="147">
        <f>VLOOKUP(G:G,RES.,COLUMN(REFERENCES!C:C),FALSE)</f>
        <v>20.3</v>
      </c>
      <c r="I390" s="106">
        <f t="shared" ref="I390:I453" si="6">COUNTIF(A:A,A:A)</f>
        <v>1</v>
      </c>
    </row>
    <row r="391" spans="1:9" x14ac:dyDescent="0.25">
      <c r="A391" s="202" t="s">
        <v>487</v>
      </c>
      <c r="B391" s="197" t="s">
        <v>624</v>
      </c>
      <c r="C391" s="203" t="s">
        <v>168</v>
      </c>
      <c r="D391" s="200">
        <v>31.8</v>
      </c>
      <c r="E391" s="204">
        <v>100</v>
      </c>
      <c r="F391" s="201" t="s">
        <v>199</v>
      </c>
      <c r="G391" s="199" t="s">
        <v>524</v>
      </c>
      <c r="H391" s="147">
        <f>VLOOKUP(G:G,RES.,COLUMN(REFERENCES!C:C),FALSE)</f>
        <v>20.3</v>
      </c>
      <c r="I391" s="106">
        <f t="shared" si="6"/>
        <v>1</v>
      </c>
    </row>
    <row r="392" spans="1:9" x14ac:dyDescent="0.25">
      <c r="A392" s="202" t="s">
        <v>503</v>
      </c>
      <c r="B392" s="197" t="s">
        <v>624</v>
      </c>
      <c r="C392" s="203" t="s">
        <v>168</v>
      </c>
      <c r="D392" s="200">
        <v>31.8</v>
      </c>
      <c r="E392" s="204">
        <v>100</v>
      </c>
      <c r="F392" s="201" t="s">
        <v>200</v>
      </c>
      <c r="G392" s="199" t="s">
        <v>524</v>
      </c>
      <c r="H392" s="147">
        <f>VLOOKUP(G:G,RES.,COLUMN(REFERENCES!C:C),FALSE)</f>
        <v>20.3</v>
      </c>
      <c r="I392" s="106">
        <f t="shared" si="6"/>
        <v>1</v>
      </c>
    </row>
    <row r="393" spans="1:9" x14ac:dyDescent="0.25">
      <c r="A393" s="202" t="s">
        <v>721</v>
      </c>
      <c r="B393" s="197" t="s">
        <v>624</v>
      </c>
      <c r="C393" s="203" t="s">
        <v>168</v>
      </c>
      <c r="D393" s="200">
        <v>31.8</v>
      </c>
      <c r="E393" s="204">
        <v>100</v>
      </c>
      <c r="F393" s="201" t="s">
        <v>707</v>
      </c>
      <c r="G393" s="199" t="s">
        <v>524</v>
      </c>
      <c r="H393" s="147">
        <f>VLOOKUP(G:G,RES.,COLUMN(REFERENCES!C:C),FALSE)</f>
        <v>20.3</v>
      </c>
      <c r="I393" s="106">
        <f t="shared" si="6"/>
        <v>1</v>
      </c>
    </row>
    <row r="394" spans="1:9" x14ac:dyDescent="0.25">
      <c r="A394" s="202" t="s">
        <v>173</v>
      </c>
      <c r="B394" s="197" t="s">
        <v>624</v>
      </c>
      <c r="C394" s="203" t="s">
        <v>168</v>
      </c>
      <c r="D394" s="200">
        <v>31.8</v>
      </c>
      <c r="E394" s="204">
        <v>100</v>
      </c>
      <c r="F394" s="201" t="s">
        <v>125</v>
      </c>
      <c r="G394" s="199" t="s">
        <v>540</v>
      </c>
      <c r="H394" s="147">
        <f>VLOOKUP(G:G,RES.,COLUMN(REFERENCES!C:C),FALSE)</f>
        <v>16.91</v>
      </c>
      <c r="I394" s="106">
        <f t="shared" si="6"/>
        <v>1</v>
      </c>
    </row>
    <row r="395" spans="1:9" x14ac:dyDescent="0.25">
      <c r="A395" s="202" t="s">
        <v>524</v>
      </c>
      <c r="B395" s="197" t="s">
        <v>624</v>
      </c>
      <c r="C395" s="203" t="s">
        <v>168</v>
      </c>
      <c r="D395" s="200">
        <v>31.8</v>
      </c>
      <c r="E395" s="204">
        <v>100</v>
      </c>
      <c r="F395" s="201" t="s">
        <v>674</v>
      </c>
      <c r="G395" s="199" t="s">
        <v>524</v>
      </c>
      <c r="H395" s="147">
        <f>VLOOKUP(G:G,RES.,COLUMN(REFERENCES!C:C),FALSE)</f>
        <v>20.3</v>
      </c>
      <c r="I395" s="106">
        <f t="shared" si="6"/>
        <v>1</v>
      </c>
    </row>
    <row r="396" spans="1:9" x14ac:dyDescent="0.25">
      <c r="A396" s="202" t="s">
        <v>540</v>
      </c>
      <c r="B396" s="197" t="s">
        <v>624</v>
      </c>
      <c r="C396" s="203" t="s">
        <v>168</v>
      </c>
      <c r="D396" s="200">
        <v>31.8</v>
      </c>
      <c r="E396" s="204">
        <v>100</v>
      </c>
      <c r="F396" s="201" t="s">
        <v>673</v>
      </c>
      <c r="G396" s="199" t="s">
        <v>540</v>
      </c>
      <c r="H396" s="147">
        <f>VLOOKUP(G:G,RES.,COLUMN(REFERENCES!C:C),FALSE)</f>
        <v>16.91</v>
      </c>
      <c r="I396" s="106">
        <f t="shared" si="6"/>
        <v>1</v>
      </c>
    </row>
    <row r="397" spans="1:9" x14ac:dyDescent="0.25">
      <c r="A397" s="202" t="s">
        <v>662</v>
      </c>
      <c r="B397" s="197" t="s">
        <v>661</v>
      </c>
      <c r="C397" s="203" t="s">
        <v>660</v>
      </c>
      <c r="D397" s="200">
        <v>0</v>
      </c>
      <c r="E397" s="204">
        <v>18</v>
      </c>
      <c r="F397" s="201" t="s">
        <v>41</v>
      </c>
      <c r="G397" s="199" t="s">
        <v>662</v>
      </c>
      <c r="H397" s="147">
        <f>VLOOKUP(G:G,RES.,COLUMN(REFERENCES!C:C),FALSE)</f>
        <v>811.73</v>
      </c>
      <c r="I397" s="106">
        <f t="shared" si="6"/>
        <v>1</v>
      </c>
    </row>
    <row r="398" spans="1:9" x14ac:dyDescent="0.25">
      <c r="A398" s="202" t="s">
        <v>248</v>
      </c>
      <c r="B398" s="197" t="s">
        <v>625</v>
      </c>
      <c r="C398" s="203" t="s">
        <v>180</v>
      </c>
      <c r="D398" s="200">
        <v>70</v>
      </c>
      <c r="E398" s="204">
        <v>10</v>
      </c>
      <c r="F398" s="201" t="s">
        <v>183</v>
      </c>
      <c r="G398" s="199" t="s">
        <v>525</v>
      </c>
      <c r="H398" s="147">
        <f>VLOOKUP(G:G,RES.,COLUMN(REFERENCES!C:C),FALSE)</f>
        <v>3.33</v>
      </c>
      <c r="I398" s="106">
        <f t="shared" si="6"/>
        <v>1</v>
      </c>
    </row>
    <row r="399" spans="1:9" x14ac:dyDescent="0.25">
      <c r="A399" s="202" t="s">
        <v>264</v>
      </c>
      <c r="B399" s="197" t="s">
        <v>625</v>
      </c>
      <c r="C399" s="203" t="s">
        <v>180</v>
      </c>
      <c r="D399" s="200">
        <v>70</v>
      </c>
      <c r="E399" s="204">
        <v>10</v>
      </c>
      <c r="F399" s="201" t="s">
        <v>184</v>
      </c>
      <c r="G399" s="199" t="s">
        <v>541</v>
      </c>
      <c r="H399" s="147">
        <f>VLOOKUP(G:G,RES.,COLUMN(REFERENCES!C:C),FALSE)</f>
        <v>2.62</v>
      </c>
      <c r="I399" s="106">
        <f t="shared" si="6"/>
        <v>1</v>
      </c>
    </row>
    <row r="400" spans="1:9" x14ac:dyDescent="0.25">
      <c r="A400" s="202" t="s">
        <v>280</v>
      </c>
      <c r="B400" s="197" t="s">
        <v>625</v>
      </c>
      <c r="C400" s="203" t="s">
        <v>180</v>
      </c>
      <c r="D400" s="200">
        <v>70</v>
      </c>
      <c r="E400" s="204">
        <v>10</v>
      </c>
      <c r="F400" s="201" t="s">
        <v>185</v>
      </c>
      <c r="G400" s="199" t="s">
        <v>525</v>
      </c>
      <c r="H400" s="147">
        <f>VLOOKUP(G:G,RES.,COLUMN(REFERENCES!C:C),FALSE)</f>
        <v>3.33</v>
      </c>
      <c r="I400" s="106">
        <f t="shared" si="6"/>
        <v>1</v>
      </c>
    </row>
    <row r="401" spans="1:9" x14ac:dyDescent="0.25">
      <c r="A401" s="202" t="s">
        <v>296</v>
      </c>
      <c r="B401" s="197" t="s">
        <v>625</v>
      </c>
      <c r="C401" s="203" t="s">
        <v>180</v>
      </c>
      <c r="D401" s="200">
        <v>70</v>
      </c>
      <c r="E401" s="204">
        <v>10</v>
      </c>
      <c r="F401" s="201" t="s">
        <v>186</v>
      </c>
      <c r="G401" s="199" t="s">
        <v>525</v>
      </c>
      <c r="H401" s="147">
        <f>VLOOKUP(G:G,RES.,COLUMN(REFERENCES!C:C),FALSE)</f>
        <v>3.33</v>
      </c>
      <c r="I401" s="106">
        <f t="shared" si="6"/>
        <v>1</v>
      </c>
    </row>
    <row r="402" spans="1:9" x14ac:dyDescent="0.25">
      <c r="A402" s="202" t="s">
        <v>312</v>
      </c>
      <c r="B402" s="197" t="s">
        <v>625</v>
      </c>
      <c r="C402" s="203" t="s">
        <v>180</v>
      </c>
      <c r="D402" s="200">
        <v>70</v>
      </c>
      <c r="E402" s="204">
        <v>10</v>
      </c>
      <c r="F402" s="201" t="s">
        <v>187</v>
      </c>
      <c r="G402" s="199" t="s">
        <v>525</v>
      </c>
      <c r="H402" s="147">
        <f>VLOOKUP(G:G,RES.,COLUMN(REFERENCES!C:C),FALSE)</f>
        <v>3.33</v>
      </c>
      <c r="I402" s="106">
        <f t="shared" si="6"/>
        <v>1</v>
      </c>
    </row>
    <row r="403" spans="1:9" x14ac:dyDescent="0.25">
      <c r="A403" s="202" t="s">
        <v>328</v>
      </c>
      <c r="B403" s="197" t="s">
        <v>625</v>
      </c>
      <c r="C403" s="203" t="s">
        <v>180</v>
      </c>
      <c r="D403" s="200">
        <v>70</v>
      </c>
      <c r="E403" s="204">
        <v>10</v>
      </c>
      <c r="F403" s="201" t="s">
        <v>188</v>
      </c>
      <c r="G403" s="199" t="s">
        <v>525</v>
      </c>
      <c r="H403" s="147">
        <f>VLOOKUP(G:G,RES.,COLUMN(REFERENCES!C:C),FALSE)</f>
        <v>3.33</v>
      </c>
      <c r="I403" s="106">
        <f t="shared" si="6"/>
        <v>1</v>
      </c>
    </row>
    <row r="404" spans="1:9" x14ac:dyDescent="0.25">
      <c r="A404" s="202" t="s">
        <v>344</v>
      </c>
      <c r="B404" s="197" t="s">
        <v>625</v>
      </c>
      <c r="C404" s="203" t="s">
        <v>180</v>
      </c>
      <c r="D404" s="200">
        <v>70</v>
      </c>
      <c r="E404" s="204">
        <v>10</v>
      </c>
      <c r="F404" s="201" t="s">
        <v>189</v>
      </c>
      <c r="G404" s="199" t="s">
        <v>525</v>
      </c>
      <c r="H404" s="147">
        <f>VLOOKUP(G:G,RES.,COLUMN(REFERENCES!C:C),FALSE)</f>
        <v>3.33</v>
      </c>
      <c r="I404" s="106">
        <f t="shared" si="6"/>
        <v>1</v>
      </c>
    </row>
    <row r="405" spans="1:9" x14ac:dyDescent="0.25">
      <c r="A405" s="202" t="s">
        <v>360</v>
      </c>
      <c r="B405" s="197" t="s">
        <v>625</v>
      </c>
      <c r="C405" s="203" t="s">
        <v>180</v>
      </c>
      <c r="D405" s="200">
        <v>70</v>
      </c>
      <c r="E405" s="204">
        <v>10</v>
      </c>
      <c r="F405" s="201" t="s">
        <v>190</v>
      </c>
      <c r="G405" s="199" t="s">
        <v>525</v>
      </c>
      <c r="H405" s="147">
        <f>VLOOKUP(G:G,RES.,COLUMN(REFERENCES!C:C),FALSE)</f>
        <v>3.33</v>
      </c>
      <c r="I405" s="106">
        <f t="shared" si="6"/>
        <v>1</v>
      </c>
    </row>
    <row r="406" spans="1:9" x14ac:dyDescent="0.25">
      <c r="A406" s="202" t="s">
        <v>376</v>
      </c>
      <c r="B406" s="197" t="s">
        <v>625</v>
      </c>
      <c r="C406" s="203" t="s">
        <v>180</v>
      </c>
      <c r="D406" s="200">
        <v>70</v>
      </c>
      <c r="E406" s="204">
        <v>10</v>
      </c>
      <c r="F406" s="201" t="s">
        <v>191</v>
      </c>
      <c r="G406" s="199" t="s">
        <v>525</v>
      </c>
      <c r="H406" s="147">
        <f>VLOOKUP(G:G,RES.,COLUMN(REFERENCES!C:C),FALSE)</f>
        <v>3.33</v>
      </c>
      <c r="I406" s="106">
        <f t="shared" si="6"/>
        <v>1</v>
      </c>
    </row>
    <row r="407" spans="1:9" x14ac:dyDescent="0.25">
      <c r="A407" s="202" t="s">
        <v>392</v>
      </c>
      <c r="B407" s="197" t="s">
        <v>625</v>
      </c>
      <c r="C407" s="203" t="s">
        <v>180</v>
      </c>
      <c r="D407" s="200">
        <v>70</v>
      </c>
      <c r="E407" s="204">
        <v>10</v>
      </c>
      <c r="F407" s="201" t="s">
        <v>192</v>
      </c>
      <c r="G407" s="199" t="s">
        <v>525</v>
      </c>
      <c r="H407" s="147">
        <f>VLOOKUP(G:G,RES.,COLUMN(REFERENCES!C:C),FALSE)</f>
        <v>3.33</v>
      </c>
      <c r="I407" s="106">
        <f t="shared" si="6"/>
        <v>1</v>
      </c>
    </row>
    <row r="408" spans="1:9" x14ac:dyDescent="0.25">
      <c r="A408" s="202" t="s">
        <v>408</v>
      </c>
      <c r="B408" s="197" t="s">
        <v>625</v>
      </c>
      <c r="C408" s="203" t="s">
        <v>180</v>
      </c>
      <c r="D408" s="200">
        <v>70</v>
      </c>
      <c r="E408" s="204">
        <v>10</v>
      </c>
      <c r="F408" s="201" t="s">
        <v>193</v>
      </c>
      <c r="G408" s="199" t="s">
        <v>525</v>
      </c>
      <c r="H408" s="147">
        <f>VLOOKUP(G:G,RES.,COLUMN(REFERENCES!C:C),FALSE)</f>
        <v>3.33</v>
      </c>
      <c r="I408" s="106">
        <f t="shared" si="6"/>
        <v>1</v>
      </c>
    </row>
    <row r="409" spans="1:9" x14ac:dyDescent="0.25">
      <c r="A409" s="202" t="s">
        <v>424</v>
      </c>
      <c r="B409" s="197" t="s">
        <v>625</v>
      </c>
      <c r="C409" s="203" t="s">
        <v>180</v>
      </c>
      <c r="D409" s="200">
        <v>70</v>
      </c>
      <c r="E409" s="204">
        <v>10</v>
      </c>
      <c r="F409" s="201" t="s">
        <v>194</v>
      </c>
      <c r="G409" s="199" t="s">
        <v>525</v>
      </c>
      <c r="H409" s="147">
        <f>VLOOKUP(G:G,RES.,COLUMN(REFERENCES!C:C),FALSE)</f>
        <v>3.33</v>
      </c>
      <c r="I409" s="106">
        <f t="shared" si="6"/>
        <v>1</v>
      </c>
    </row>
    <row r="410" spans="1:9" x14ac:dyDescent="0.25">
      <c r="A410" s="202" t="s">
        <v>170</v>
      </c>
      <c r="B410" s="197" t="s">
        <v>625</v>
      </c>
      <c r="C410" s="203" t="s">
        <v>180</v>
      </c>
      <c r="D410" s="200">
        <v>70</v>
      </c>
      <c r="E410" s="204">
        <v>10</v>
      </c>
      <c r="F410" s="201" t="s">
        <v>32</v>
      </c>
      <c r="G410" s="199" t="s">
        <v>541</v>
      </c>
      <c r="H410" s="147">
        <f>VLOOKUP(G:G,RES.,COLUMN(REFERENCES!C:C),FALSE)</f>
        <v>2.62</v>
      </c>
      <c r="I410" s="106">
        <f t="shared" si="6"/>
        <v>1</v>
      </c>
    </row>
    <row r="411" spans="1:9" x14ac:dyDescent="0.25">
      <c r="A411" s="202" t="s">
        <v>440</v>
      </c>
      <c r="B411" s="197" t="s">
        <v>625</v>
      </c>
      <c r="C411" s="203" t="s">
        <v>180</v>
      </c>
      <c r="D411" s="200">
        <v>70</v>
      </c>
      <c r="E411" s="204">
        <v>10</v>
      </c>
      <c r="F411" s="201" t="s">
        <v>195</v>
      </c>
      <c r="G411" s="199" t="s">
        <v>525</v>
      </c>
      <c r="H411" s="147">
        <f>VLOOKUP(G:G,RES.,COLUMN(REFERENCES!C:C),FALSE)</f>
        <v>3.33</v>
      </c>
      <c r="I411" s="106">
        <f t="shared" si="6"/>
        <v>1</v>
      </c>
    </row>
    <row r="412" spans="1:9" x14ac:dyDescent="0.25">
      <c r="A412" s="202" t="s">
        <v>456</v>
      </c>
      <c r="B412" s="197" t="s">
        <v>625</v>
      </c>
      <c r="C412" s="203" t="s">
        <v>180</v>
      </c>
      <c r="D412" s="200">
        <v>70</v>
      </c>
      <c r="E412" s="204">
        <v>10</v>
      </c>
      <c r="F412" s="201" t="s">
        <v>196</v>
      </c>
      <c r="G412" s="199" t="s">
        <v>525</v>
      </c>
      <c r="H412" s="147">
        <f>VLOOKUP(G:G,RES.,COLUMN(REFERENCES!C:C),FALSE)</f>
        <v>3.33</v>
      </c>
      <c r="I412" s="106">
        <f t="shared" si="6"/>
        <v>1</v>
      </c>
    </row>
    <row r="413" spans="1:9" x14ac:dyDescent="0.25">
      <c r="A413" s="202" t="s">
        <v>229</v>
      </c>
      <c r="B413" s="197" t="s">
        <v>625</v>
      </c>
      <c r="C413" s="203" t="s">
        <v>180</v>
      </c>
      <c r="D413" s="200">
        <v>70</v>
      </c>
      <c r="E413" s="204">
        <v>10</v>
      </c>
      <c r="F413" s="201" t="s">
        <v>124</v>
      </c>
      <c r="G413" s="199" t="s">
        <v>525</v>
      </c>
      <c r="H413" s="147">
        <f>VLOOKUP(G:G,RES.,COLUMN(REFERENCES!C:C),FALSE)</f>
        <v>3.33</v>
      </c>
      <c r="I413" s="106">
        <f t="shared" si="6"/>
        <v>1</v>
      </c>
    </row>
    <row r="414" spans="1:9" x14ac:dyDescent="0.25">
      <c r="A414" s="202" t="s">
        <v>211</v>
      </c>
      <c r="B414" s="197" t="s">
        <v>625</v>
      </c>
      <c r="C414" s="203" t="s">
        <v>180</v>
      </c>
      <c r="D414" s="200">
        <v>70</v>
      </c>
      <c r="E414" s="204">
        <v>10</v>
      </c>
      <c r="F414" s="201" t="s">
        <v>197</v>
      </c>
      <c r="G414" s="199" t="s">
        <v>541</v>
      </c>
      <c r="H414" s="147">
        <f>VLOOKUP(G:G,RES.,COLUMN(REFERENCES!C:C),FALSE)</f>
        <v>2.62</v>
      </c>
      <c r="I414" s="106">
        <f t="shared" si="6"/>
        <v>1</v>
      </c>
    </row>
    <row r="415" spans="1:9" x14ac:dyDescent="0.25">
      <c r="A415" s="202" t="s">
        <v>472</v>
      </c>
      <c r="B415" s="197" t="s">
        <v>625</v>
      </c>
      <c r="C415" s="203" t="s">
        <v>180</v>
      </c>
      <c r="D415" s="200">
        <v>70</v>
      </c>
      <c r="E415" s="204">
        <v>10</v>
      </c>
      <c r="F415" s="201" t="s">
        <v>198</v>
      </c>
      <c r="G415" s="199" t="s">
        <v>525</v>
      </c>
      <c r="H415" s="147">
        <f>VLOOKUP(G:G,RES.,COLUMN(REFERENCES!C:C),FALSE)</f>
        <v>3.33</v>
      </c>
      <c r="I415" s="106">
        <f t="shared" si="6"/>
        <v>1</v>
      </c>
    </row>
    <row r="416" spans="1:9" x14ac:dyDescent="0.25">
      <c r="A416" s="202" t="s">
        <v>488</v>
      </c>
      <c r="B416" s="197" t="s">
        <v>625</v>
      </c>
      <c r="C416" s="203" t="s">
        <v>180</v>
      </c>
      <c r="D416" s="200">
        <v>70</v>
      </c>
      <c r="E416" s="204">
        <v>10</v>
      </c>
      <c r="F416" s="201" t="s">
        <v>199</v>
      </c>
      <c r="G416" s="199" t="s">
        <v>525</v>
      </c>
      <c r="H416" s="147">
        <f>VLOOKUP(G:G,RES.,COLUMN(REFERENCES!C:C),FALSE)</f>
        <v>3.33</v>
      </c>
      <c r="I416" s="106">
        <f t="shared" si="6"/>
        <v>1</v>
      </c>
    </row>
    <row r="417" spans="1:9" x14ac:dyDescent="0.25">
      <c r="A417" s="202" t="s">
        <v>504</v>
      </c>
      <c r="B417" s="197" t="s">
        <v>625</v>
      </c>
      <c r="C417" s="203" t="s">
        <v>180</v>
      </c>
      <c r="D417" s="200">
        <v>70</v>
      </c>
      <c r="E417" s="204">
        <v>10</v>
      </c>
      <c r="F417" s="201" t="s">
        <v>200</v>
      </c>
      <c r="G417" s="199" t="s">
        <v>525</v>
      </c>
      <c r="H417" s="147">
        <f>VLOOKUP(G:G,RES.,COLUMN(REFERENCES!C:C),FALSE)</f>
        <v>3.33</v>
      </c>
      <c r="I417" s="106">
        <f t="shared" si="6"/>
        <v>1</v>
      </c>
    </row>
    <row r="418" spans="1:9" x14ac:dyDescent="0.25">
      <c r="A418" s="202" t="s">
        <v>722</v>
      </c>
      <c r="B418" s="197" t="s">
        <v>625</v>
      </c>
      <c r="C418" s="203" t="s">
        <v>180</v>
      </c>
      <c r="D418" s="200">
        <v>70</v>
      </c>
      <c r="E418" s="204">
        <v>10</v>
      </c>
      <c r="F418" s="201" t="s">
        <v>707</v>
      </c>
      <c r="G418" s="199" t="s">
        <v>525</v>
      </c>
      <c r="H418" s="147">
        <f>VLOOKUP(G:G,RES.,COLUMN(REFERENCES!C:C),FALSE)</f>
        <v>3.33</v>
      </c>
      <c r="I418" s="106">
        <f t="shared" si="6"/>
        <v>1</v>
      </c>
    </row>
    <row r="419" spans="1:9" x14ac:dyDescent="0.25">
      <c r="A419" s="202" t="s">
        <v>174</v>
      </c>
      <c r="B419" s="197" t="s">
        <v>625</v>
      </c>
      <c r="C419" s="203" t="s">
        <v>180</v>
      </c>
      <c r="D419" s="200">
        <v>70</v>
      </c>
      <c r="E419" s="204">
        <v>10</v>
      </c>
      <c r="F419" s="201" t="s">
        <v>125</v>
      </c>
      <c r="G419" s="199" t="s">
        <v>541</v>
      </c>
      <c r="H419" s="147">
        <f>VLOOKUP(G:G,RES.,COLUMN(REFERENCES!C:C),FALSE)</f>
        <v>2.62</v>
      </c>
      <c r="I419" s="106">
        <f t="shared" si="6"/>
        <v>1</v>
      </c>
    </row>
    <row r="420" spans="1:9" x14ac:dyDescent="0.25">
      <c r="A420" s="202" t="s">
        <v>525</v>
      </c>
      <c r="B420" s="197" t="s">
        <v>625</v>
      </c>
      <c r="C420" s="203" t="s">
        <v>180</v>
      </c>
      <c r="D420" s="200">
        <v>70</v>
      </c>
      <c r="E420" s="204">
        <v>10</v>
      </c>
      <c r="F420" s="201" t="s">
        <v>674</v>
      </c>
      <c r="G420" s="199" t="s">
        <v>525</v>
      </c>
      <c r="H420" s="147">
        <f>VLOOKUP(G:G,RES.,COLUMN(REFERENCES!C:C),FALSE)</f>
        <v>3.33</v>
      </c>
      <c r="I420" s="106">
        <f t="shared" si="6"/>
        <v>1</v>
      </c>
    </row>
    <row r="421" spans="1:9" x14ac:dyDescent="0.25">
      <c r="A421" s="202" t="s">
        <v>541</v>
      </c>
      <c r="B421" s="197" t="s">
        <v>625</v>
      </c>
      <c r="C421" s="203" t="s">
        <v>180</v>
      </c>
      <c r="D421" s="200">
        <v>70</v>
      </c>
      <c r="E421" s="204">
        <v>10</v>
      </c>
      <c r="F421" s="201" t="s">
        <v>673</v>
      </c>
      <c r="G421" s="199" t="s">
        <v>541</v>
      </c>
      <c r="H421" s="147">
        <f>VLOOKUP(G:G,RES.,COLUMN(REFERENCES!C:C),FALSE)</f>
        <v>2.62</v>
      </c>
      <c r="I421" s="106">
        <f t="shared" si="6"/>
        <v>1</v>
      </c>
    </row>
    <row r="422" spans="1:9" x14ac:dyDescent="0.25">
      <c r="A422" s="202" t="s">
        <v>249</v>
      </c>
      <c r="B422" s="197" t="s">
        <v>626</v>
      </c>
      <c r="C422" s="203" t="s">
        <v>181</v>
      </c>
      <c r="D422" s="200">
        <v>65</v>
      </c>
      <c r="E422" s="204">
        <v>100</v>
      </c>
      <c r="F422" s="201" t="s">
        <v>183</v>
      </c>
      <c r="G422" s="199" t="s">
        <v>526</v>
      </c>
      <c r="H422" s="147">
        <f>VLOOKUP(G:G,RES.,COLUMN(REFERENCES!C:C),FALSE)</f>
        <v>32.5</v>
      </c>
      <c r="I422" s="106">
        <f t="shared" si="6"/>
        <v>1</v>
      </c>
    </row>
    <row r="423" spans="1:9" x14ac:dyDescent="0.25">
      <c r="A423" s="202" t="s">
        <v>265</v>
      </c>
      <c r="B423" s="197" t="s">
        <v>626</v>
      </c>
      <c r="C423" s="203" t="s">
        <v>181</v>
      </c>
      <c r="D423" s="200">
        <v>65</v>
      </c>
      <c r="E423" s="204">
        <v>100</v>
      </c>
      <c r="F423" s="201" t="s">
        <v>184</v>
      </c>
      <c r="G423" s="199" t="s">
        <v>510</v>
      </c>
      <c r="H423" s="147">
        <f>VLOOKUP(G:G,RES.,COLUMN(REFERENCES!C:C),FALSE)</f>
        <v>25.56</v>
      </c>
      <c r="I423" s="106">
        <f t="shared" si="6"/>
        <v>1</v>
      </c>
    </row>
    <row r="424" spans="1:9" x14ac:dyDescent="0.25">
      <c r="A424" s="202" t="s">
        <v>281</v>
      </c>
      <c r="B424" s="197" t="s">
        <v>626</v>
      </c>
      <c r="C424" s="203" t="s">
        <v>181</v>
      </c>
      <c r="D424" s="200">
        <v>65</v>
      </c>
      <c r="E424" s="204">
        <v>100</v>
      </c>
      <c r="F424" s="201" t="s">
        <v>185</v>
      </c>
      <c r="G424" s="199" t="s">
        <v>526</v>
      </c>
      <c r="H424" s="147">
        <f>VLOOKUP(G:G,RES.,COLUMN(REFERENCES!C:C),FALSE)</f>
        <v>32.5</v>
      </c>
      <c r="I424" s="106">
        <f t="shared" si="6"/>
        <v>1</v>
      </c>
    </row>
    <row r="425" spans="1:9" x14ac:dyDescent="0.25">
      <c r="A425" s="202" t="s">
        <v>297</v>
      </c>
      <c r="B425" s="197" t="s">
        <v>626</v>
      </c>
      <c r="C425" s="203" t="s">
        <v>181</v>
      </c>
      <c r="D425" s="200">
        <v>65</v>
      </c>
      <c r="E425" s="204">
        <v>100</v>
      </c>
      <c r="F425" s="201" t="s">
        <v>186</v>
      </c>
      <c r="G425" s="199" t="s">
        <v>526</v>
      </c>
      <c r="H425" s="147">
        <f>VLOOKUP(G:G,RES.,COLUMN(REFERENCES!C:C),FALSE)</f>
        <v>32.5</v>
      </c>
      <c r="I425" s="106">
        <f t="shared" si="6"/>
        <v>1</v>
      </c>
    </row>
    <row r="426" spans="1:9" x14ac:dyDescent="0.25">
      <c r="A426" s="202" t="s">
        <v>313</v>
      </c>
      <c r="B426" s="197" t="s">
        <v>626</v>
      </c>
      <c r="C426" s="203" t="s">
        <v>181</v>
      </c>
      <c r="D426" s="200">
        <v>65</v>
      </c>
      <c r="E426" s="204">
        <v>100</v>
      </c>
      <c r="F426" s="201" t="s">
        <v>187</v>
      </c>
      <c r="G426" s="199" t="s">
        <v>526</v>
      </c>
      <c r="H426" s="147">
        <f>VLOOKUP(G:G,RES.,COLUMN(REFERENCES!C:C),FALSE)</f>
        <v>32.5</v>
      </c>
      <c r="I426" s="106">
        <f t="shared" si="6"/>
        <v>1</v>
      </c>
    </row>
    <row r="427" spans="1:9" x14ac:dyDescent="0.25">
      <c r="A427" s="202" t="s">
        <v>329</v>
      </c>
      <c r="B427" s="197" t="s">
        <v>626</v>
      </c>
      <c r="C427" s="203" t="s">
        <v>181</v>
      </c>
      <c r="D427" s="200">
        <v>65</v>
      </c>
      <c r="E427" s="204">
        <v>100</v>
      </c>
      <c r="F427" s="201" t="s">
        <v>188</v>
      </c>
      <c r="G427" s="199" t="s">
        <v>526</v>
      </c>
      <c r="H427" s="147">
        <f>VLOOKUP(G:G,RES.,COLUMN(REFERENCES!C:C),FALSE)</f>
        <v>32.5</v>
      </c>
      <c r="I427" s="106">
        <f t="shared" si="6"/>
        <v>1</v>
      </c>
    </row>
    <row r="428" spans="1:9" x14ac:dyDescent="0.25">
      <c r="A428" s="202" t="s">
        <v>345</v>
      </c>
      <c r="B428" s="197" t="s">
        <v>626</v>
      </c>
      <c r="C428" s="203" t="s">
        <v>181</v>
      </c>
      <c r="D428" s="200">
        <v>65</v>
      </c>
      <c r="E428" s="204">
        <v>100</v>
      </c>
      <c r="F428" s="201" t="s">
        <v>189</v>
      </c>
      <c r="G428" s="199" t="s">
        <v>526</v>
      </c>
      <c r="H428" s="147">
        <f>VLOOKUP(G:G,RES.,COLUMN(REFERENCES!C:C),FALSE)</f>
        <v>32.5</v>
      </c>
      <c r="I428" s="106">
        <f t="shared" si="6"/>
        <v>1</v>
      </c>
    </row>
    <row r="429" spans="1:9" x14ac:dyDescent="0.25">
      <c r="A429" s="202" t="s">
        <v>361</v>
      </c>
      <c r="B429" s="197" t="s">
        <v>626</v>
      </c>
      <c r="C429" s="203" t="s">
        <v>181</v>
      </c>
      <c r="D429" s="200">
        <v>65</v>
      </c>
      <c r="E429" s="204">
        <v>100</v>
      </c>
      <c r="F429" s="201" t="s">
        <v>190</v>
      </c>
      <c r="G429" s="199" t="s">
        <v>526</v>
      </c>
      <c r="H429" s="147">
        <f>VLOOKUP(G:G,RES.,COLUMN(REFERENCES!C:C),FALSE)</f>
        <v>32.5</v>
      </c>
      <c r="I429" s="106">
        <f t="shared" si="6"/>
        <v>1</v>
      </c>
    </row>
    <row r="430" spans="1:9" x14ac:dyDescent="0.25">
      <c r="A430" s="202" t="s">
        <v>377</v>
      </c>
      <c r="B430" s="197" t="s">
        <v>626</v>
      </c>
      <c r="C430" s="203" t="s">
        <v>181</v>
      </c>
      <c r="D430" s="200">
        <v>65</v>
      </c>
      <c r="E430" s="204">
        <v>100</v>
      </c>
      <c r="F430" s="201" t="s">
        <v>191</v>
      </c>
      <c r="G430" s="199" t="s">
        <v>526</v>
      </c>
      <c r="H430" s="147">
        <f>VLOOKUP(G:G,RES.,COLUMN(REFERENCES!C:C),FALSE)</f>
        <v>32.5</v>
      </c>
      <c r="I430" s="106">
        <f t="shared" si="6"/>
        <v>1</v>
      </c>
    </row>
    <row r="431" spans="1:9" x14ac:dyDescent="0.25">
      <c r="A431" s="202" t="s">
        <v>393</v>
      </c>
      <c r="B431" s="197" t="s">
        <v>626</v>
      </c>
      <c r="C431" s="203" t="s">
        <v>181</v>
      </c>
      <c r="D431" s="200">
        <v>65</v>
      </c>
      <c r="E431" s="204">
        <v>100</v>
      </c>
      <c r="F431" s="201" t="s">
        <v>192</v>
      </c>
      <c r="G431" s="199" t="s">
        <v>526</v>
      </c>
      <c r="H431" s="147">
        <f>VLOOKUP(G:G,RES.,COLUMN(REFERENCES!C:C),FALSE)</f>
        <v>32.5</v>
      </c>
      <c r="I431" s="106">
        <f t="shared" si="6"/>
        <v>1</v>
      </c>
    </row>
    <row r="432" spans="1:9" x14ac:dyDescent="0.25">
      <c r="A432" s="202" t="s">
        <v>409</v>
      </c>
      <c r="B432" s="197" t="s">
        <v>626</v>
      </c>
      <c r="C432" s="203" t="s">
        <v>181</v>
      </c>
      <c r="D432" s="200">
        <v>65</v>
      </c>
      <c r="E432" s="204">
        <v>100</v>
      </c>
      <c r="F432" s="201" t="s">
        <v>193</v>
      </c>
      <c r="G432" s="199" t="s">
        <v>526</v>
      </c>
      <c r="H432" s="147">
        <f>VLOOKUP(G:G,RES.,COLUMN(REFERENCES!C:C),FALSE)</f>
        <v>32.5</v>
      </c>
      <c r="I432" s="106">
        <f t="shared" si="6"/>
        <v>1</v>
      </c>
    </row>
    <row r="433" spans="1:9" x14ac:dyDescent="0.25">
      <c r="A433" s="202" t="s">
        <v>425</v>
      </c>
      <c r="B433" s="197" t="s">
        <v>626</v>
      </c>
      <c r="C433" s="203" t="s">
        <v>181</v>
      </c>
      <c r="D433" s="200">
        <v>65</v>
      </c>
      <c r="E433" s="204">
        <v>100</v>
      </c>
      <c r="F433" s="201" t="s">
        <v>194</v>
      </c>
      <c r="G433" s="199" t="s">
        <v>526</v>
      </c>
      <c r="H433" s="147">
        <f>VLOOKUP(G:G,RES.,COLUMN(REFERENCES!C:C),FALSE)</f>
        <v>32.5</v>
      </c>
      <c r="I433" s="106">
        <f t="shared" si="6"/>
        <v>1</v>
      </c>
    </row>
    <row r="434" spans="1:9" x14ac:dyDescent="0.25">
      <c r="A434" s="202" t="s">
        <v>171</v>
      </c>
      <c r="B434" s="197" t="s">
        <v>626</v>
      </c>
      <c r="C434" s="203" t="s">
        <v>181</v>
      </c>
      <c r="D434" s="200">
        <v>65</v>
      </c>
      <c r="E434" s="204">
        <v>100</v>
      </c>
      <c r="F434" s="201" t="s">
        <v>32</v>
      </c>
      <c r="G434" s="199" t="s">
        <v>510</v>
      </c>
      <c r="H434" s="147">
        <f>VLOOKUP(G:G,RES.,COLUMN(REFERENCES!C:C),FALSE)</f>
        <v>25.56</v>
      </c>
      <c r="I434" s="106">
        <f t="shared" si="6"/>
        <v>1</v>
      </c>
    </row>
    <row r="435" spans="1:9" x14ac:dyDescent="0.25">
      <c r="A435" s="202" t="s">
        <v>441</v>
      </c>
      <c r="B435" s="197" t="s">
        <v>626</v>
      </c>
      <c r="C435" s="203" t="s">
        <v>181</v>
      </c>
      <c r="D435" s="200">
        <v>65</v>
      </c>
      <c r="E435" s="204">
        <v>100</v>
      </c>
      <c r="F435" s="201" t="s">
        <v>195</v>
      </c>
      <c r="G435" s="199" t="s">
        <v>526</v>
      </c>
      <c r="H435" s="147">
        <f>VLOOKUP(G:G,RES.,COLUMN(REFERENCES!C:C),FALSE)</f>
        <v>32.5</v>
      </c>
      <c r="I435" s="106">
        <f t="shared" si="6"/>
        <v>1</v>
      </c>
    </row>
    <row r="436" spans="1:9" x14ac:dyDescent="0.25">
      <c r="A436" s="202" t="s">
        <v>457</v>
      </c>
      <c r="B436" s="197" t="s">
        <v>626</v>
      </c>
      <c r="C436" s="203" t="s">
        <v>181</v>
      </c>
      <c r="D436" s="200">
        <v>65</v>
      </c>
      <c r="E436" s="204">
        <v>100</v>
      </c>
      <c r="F436" s="201" t="s">
        <v>196</v>
      </c>
      <c r="G436" s="199" t="s">
        <v>526</v>
      </c>
      <c r="H436" s="147">
        <f>VLOOKUP(G:G,RES.,COLUMN(REFERENCES!C:C),FALSE)</f>
        <v>32.5</v>
      </c>
      <c r="I436" s="106">
        <f t="shared" si="6"/>
        <v>1</v>
      </c>
    </row>
    <row r="437" spans="1:9" x14ac:dyDescent="0.25">
      <c r="A437" s="202" t="s">
        <v>230</v>
      </c>
      <c r="B437" s="197" t="s">
        <v>626</v>
      </c>
      <c r="C437" s="203" t="s">
        <v>181</v>
      </c>
      <c r="D437" s="200">
        <v>65</v>
      </c>
      <c r="E437" s="204">
        <v>100</v>
      </c>
      <c r="F437" s="201" t="s">
        <v>124</v>
      </c>
      <c r="G437" s="199" t="s">
        <v>526</v>
      </c>
      <c r="H437" s="147">
        <f>VLOOKUP(G:G,RES.,COLUMN(REFERENCES!C:C),FALSE)</f>
        <v>32.5</v>
      </c>
      <c r="I437" s="106">
        <f t="shared" si="6"/>
        <v>1</v>
      </c>
    </row>
    <row r="438" spans="1:9" x14ac:dyDescent="0.25">
      <c r="A438" s="202" t="s">
        <v>212</v>
      </c>
      <c r="B438" s="197" t="s">
        <v>626</v>
      </c>
      <c r="C438" s="203" t="s">
        <v>181</v>
      </c>
      <c r="D438" s="200">
        <v>65</v>
      </c>
      <c r="E438" s="204">
        <v>100</v>
      </c>
      <c r="F438" s="201" t="s">
        <v>197</v>
      </c>
      <c r="G438" s="199" t="s">
        <v>510</v>
      </c>
      <c r="H438" s="147">
        <f>VLOOKUP(G:G,RES.,COLUMN(REFERENCES!C:C),FALSE)</f>
        <v>25.56</v>
      </c>
      <c r="I438" s="106">
        <f t="shared" si="6"/>
        <v>1</v>
      </c>
    </row>
    <row r="439" spans="1:9" x14ac:dyDescent="0.25">
      <c r="A439" s="202" t="s">
        <v>473</v>
      </c>
      <c r="B439" s="197" t="s">
        <v>626</v>
      </c>
      <c r="C439" s="203" t="s">
        <v>181</v>
      </c>
      <c r="D439" s="200">
        <v>65</v>
      </c>
      <c r="E439" s="204">
        <v>100</v>
      </c>
      <c r="F439" s="201" t="s">
        <v>198</v>
      </c>
      <c r="G439" s="199" t="s">
        <v>526</v>
      </c>
      <c r="H439" s="147">
        <f>VLOOKUP(G:G,RES.,COLUMN(REFERENCES!C:C),FALSE)</f>
        <v>32.5</v>
      </c>
      <c r="I439" s="106">
        <f t="shared" si="6"/>
        <v>1</v>
      </c>
    </row>
    <row r="440" spans="1:9" x14ac:dyDescent="0.25">
      <c r="A440" s="202" t="s">
        <v>489</v>
      </c>
      <c r="B440" s="197" t="s">
        <v>626</v>
      </c>
      <c r="C440" s="203" t="s">
        <v>181</v>
      </c>
      <c r="D440" s="200">
        <v>65</v>
      </c>
      <c r="E440" s="204">
        <v>100</v>
      </c>
      <c r="F440" s="201" t="s">
        <v>199</v>
      </c>
      <c r="G440" s="199" t="s">
        <v>526</v>
      </c>
      <c r="H440" s="147">
        <f>VLOOKUP(G:G,RES.,COLUMN(REFERENCES!C:C),FALSE)</f>
        <v>32.5</v>
      </c>
      <c r="I440" s="106">
        <f t="shared" si="6"/>
        <v>1</v>
      </c>
    </row>
    <row r="441" spans="1:9" x14ac:dyDescent="0.25">
      <c r="A441" s="202" t="s">
        <v>505</v>
      </c>
      <c r="B441" s="197" t="s">
        <v>626</v>
      </c>
      <c r="C441" s="203" t="s">
        <v>181</v>
      </c>
      <c r="D441" s="200">
        <v>65</v>
      </c>
      <c r="E441" s="204">
        <v>100</v>
      </c>
      <c r="F441" s="201" t="s">
        <v>200</v>
      </c>
      <c r="G441" s="199" t="s">
        <v>526</v>
      </c>
      <c r="H441" s="147">
        <f>VLOOKUP(G:G,RES.,COLUMN(REFERENCES!C:C),FALSE)</f>
        <v>32.5</v>
      </c>
      <c r="I441" s="106">
        <f t="shared" si="6"/>
        <v>1</v>
      </c>
    </row>
    <row r="442" spans="1:9" x14ac:dyDescent="0.25">
      <c r="A442" s="202" t="s">
        <v>723</v>
      </c>
      <c r="B442" s="197" t="s">
        <v>626</v>
      </c>
      <c r="C442" s="203" t="s">
        <v>181</v>
      </c>
      <c r="D442" s="200">
        <v>65</v>
      </c>
      <c r="E442" s="204">
        <v>100</v>
      </c>
      <c r="F442" s="201" t="s">
        <v>707</v>
      </c>
      <c r="G442" s="199" t="s">
        <v>526</v>
      </c>
      <c r="H442" s="147">
        <f>VLOOKUP(G:G,RES.,COLUMN(REFERENCES!C:C),FALSE)</f>
        <v>32.5</v>
      </c>
      <c r="I442" s="106">
        <f t="shared" si="6"/>
        <v>1</v>
      </c>
    </row>
    <row r="443" spans="1:9" x14ac:dyDescent="0.25">
      <c r="A443" s="202" t="s">
        <v>175</v>
      </c>
      <c r="B443" s="197" t="s">
        <v>626</v>
      </c>
      <c r="C443" s="203" t="s">
        <v>181</v>
      </c>
      <c r="D443" s="200">
        <v>65</v>
      </c>
      <c r="E443" s="204">
        <v>100</v>
      </c>
      <c r="F443" s="201" t="s">
        <v>125</v>
      </c>
      <c r="G443" s="199" t="s">
        <v>510</v>
      </c>
      <c r="H443" s="147">
        <f>VLOOKUP(G:G,RES.,COLUMN(REFERENCES!C:C),FALSE)</f>
        <v>25.56</v>
      </c>
      <c r="I443" s="106">
        <f t="shared" si="6"/>
        <v>1</v>
      </c>
    </row>
    <row r="444" spans="1:9" x14ac:dyDescent="0.25">
      <c r="A444" s="202" t="s">
        <v>526</v>
      </c>
      <c r="B444" s="197" t="s">
        <v>626</v>
      </c>
      <c r="C444" s="203" t="s">
        <v>181</v>
      </c>
      <c r="D444" s="200">
        <v>65</v>
      </c>
      <c r="E444" s="204">
        <v>100</v>
      </c>
      <c r="F444" s="201" t="s">
        <v>674</v>
      </c>
      <c r="G444" s="199" t="s">
        <v>526</v>
      </c>
      <c r="H444" s="147">
        <f>VLOOKUP(G:G,RES.,COLUMN(REFERENCES!C:C),FALSE)</f>
        <v>32.5</v>
      </c>
      <c r="I444" s="106">
        <f t="shared" si="6"/>
        <v>1</v>
      </c>
    </row>
    <row r="445" spans="1:9" x14ac:dyDescent="0.25">
      <c r="A445" s="202" t="s">
        <v>510</v>
      </c>
      <c r="B445" s="197" t="s">
        <v>626</v>
      </c>
      <c r="C445" s="203" t="s">
        <v>181</v>
      </c>
      <c r="D445" s="200">
        <v>65</v>
      </c>
      <c r="E445" s="204">
        <v>100</v>
      </c>
      <c r="F445" s="201" t="s">
        <v>673</v>
      </c>
      <c r="G445" s="199" t="s">
        <v>510</v>
      </c>
      <c r="H445" s="147">
        <f>VLOOKUP(G:G,RES.,COLUMN(REFERENCES!C:C),FALSE)</f>
        <v>25.56</v>
      </c>
      <c r="I445" s="106">
        <f t="shared" si="6"/>
        <v>1</v>
      </c>
    </row>
    <row r="446" spans="1:9" x14ac:dyDescent="0.25">
      <c r="A446" s="202" t="s">
        <v>250</v>
      </c>
      <c r="B446" s="197" t="s">
        <v>627</v>
      </c>
      <c r="C446" s="203" t="s">
        <v>178</v>
      </c>
      <c r="D446" s="200">
        <v>65</v>
      </c>
      <c r="E446" s="204">
        <v>100</v>
      </c>
      <c r="F446" s="201" t="s">
        <v>183</v>
      </c>
      <c r="G446" s="199" t="s">
        <v>527</v>
      </c>
      <c r="H446" s="147">
        <f>VLOOKUP(G:G,RES.,COLUMN(REFERENCES!C:C),FALSE)</f>
        <v>32.5</v>
      </c>
      <c r="I446" s="106">
        <f t="shared" si="6"/>
        <v>1</v>
      </c>
    </row>
    <row r="447" spans="1:9" x14ac:dyDescent="0.25">
      <c r="A447" s="202" t="s">
        <v>266</v>
      </c>
      <c r="B447" s="197" t="s">
        <v>627</v>
      </c>
      <c r="C447" s="203" t="s">
        <v>178</v>
      </c>
      <c r="D447" s="200">
        <v>65</v>
      </c>
      <c r="E447" s="204">
        <v>100</v>
      </c>
      <c r="F447" s="201" t="s">
        <v>184</v>
      </c>
      <c r="G447" s="199" t="s">
        <v>511</v>
      </c>
      <c r="H447" s="147">
        <f>VLOOKUP(G:G,RES.,COLUMN(REFERENCES!C:C),FALSE)</f>
        <v>25.56</v>
      </c>
      <c r="I447" s="106">
        <f t="shared" si="6"/>
        <v>1</v>
      </c>
    </row>
    <row r="448" spans="1:9" x14ac:dyDescent="0.25">
      <c r="A448" s="202" t="s">
        <v>282</v>
      </c>
      <c r="B448" s="197" t="s">
        <v>627</v>
      </c>
      <c r="C448" s="203" t="s">
        <v>178</v>
      </c>
      <c r="D448" s="200">
        <v>65</v>
      </c>
      <c r="E448" s="204">
        <v>100</v>
      </c>
      <c r="F448" s="201" t="s">
        <v>185</v>
      </c>
      <c r="G448" s="199" t="s">
        <v>527</v>
      </c>
      <c r="H448" s="147">
        <f>VLOOKUP(G:G,RES.,COLUMN(REFERENCES!C:C),FALSE)</f>
        <v>32.5</v>
      </c>
      <c r="I448" s="106">
        <f t="shared" si="6"/>
        <v>1</v>
      </c>
    </row>
    <row r="449" spans="1:9" x14ac:dyDescent="0.25">
      <c r="A449" s="202" t="s">
        <v>298</v>
      </c>
      <c r="B449" s="197" t="s">
        <v>627</v>
      </c>
      <c r="C449" s="203" t="s">
        <v>178</v>
      </c>
      <c r="D449" s="200">
        <v>65</v>
      </c>
      <c r="E449" s="204">
        <v>100</v>
      </c>
      <c r="F449" s="201" t="s">
        <v>186</v>
      </c>
      <c r="G449" s="199" t="s">
        <v>527</v>
      </c>
      <c r="H449" s="147">
        <f>VLOOKUP(G:G,RES.,COLUMN(REFERENCES!C:C),FALSE)</f>
        <v>32.5</v>
      </c>
      <c r="I449" s="106">
        <f t="shared" si="6"/>
        <v>1</v>
      </c>
    </row>
    <row r="450" spans="1:9" x14ac:dyDescent="0.25">
      <c r="A450" s="202" t="s">
        <v>314</v>
      </c>
      <c r="B450" s="197" t="s">
        <v>627</v>
      </c>
      <c r="C450" s="203" t="s">
        <v>178</v>
      </c>
      <c r="D450" s="200">
        <v>65</v>
      </c>
      <c r="E450" s="204">
        <v>100</v>
      </c>
      <c r="F450" s="201" t="s">
        <v>187</v>
      </c>
      <c r="G450" s="199" t="s">
        <v>527</v>
      </c>
      <c r="H450" s="147">
        <f>VLOOKUP(G:G,RES.,COLUMN(REFERENCES!C:C),FALSE)</f>
        <v>32.5</v>
      </c>
      <c r="I450" s="106">
        <f t="shared" si="6"/>
        <v>1</v>
      </c>
    </row>
    <row r="451" spans="1:9" x14ac:dyDescent="0.25">
      <c r="A451" s="202" t="s">
        <v>330</v>
      </c>
      <c r="B451" s="197" t="s">
        <v>627</v>
      </c>
      <c r="C451" s="203" t="s">
        <v>178</v>
      </c>
      <c r="D451" s="200">
        <v>65</v>
      </c>
      <c r="E451" s="204">
        <v>100</v>
      </c>
      <c r="F451" s="201" t="s">
        <v>188</v>
      </c>
      <c r="G451" s="199" t="s">
        <v>527</v>
      </c>
      <c r="H451" s="147">
        <f>VLOOKUP(G:G,RES.,COLUMN(REFERENCES!C:C),FALSE)</f>
        <v>32.5</v>
      </c>
      <c r="I451" s="106">
        <f t="shared" si="6"/>
        <v>1</v>
      </c>
    </row>
    <row r="452" spans="1:9" x14ac:dyDescent="0.25">
      <c r="A452" s="202" t="s">
        <v>346</v>
      </c>
      <c r="B452" s="197" t="s">
        <v>627</v>
      </c>
      <c r="C452" s="203" t="s">
        <v>178</v>
      </c>
      <c r="D452" s="200">
        <v>65</v>
      </c>
      <c r="E452" s="204">
        <v>100</v>
      </c>
      <c r="F452" s="201" t="s">
        <v>189</v>
      </c>
      <c r="G452" s="199" t="s">
        <v>527</v>
      </c>
      <c r="H452" s="147">
        <f>VLOOKUP(G:G,RES.,COLUMN(REFERENCES!C:C),FALSE)</f>
        <v>32.5</v>
      </c>
      <c r="I452" s="106">
        <f t="shared" si="6"/>
        <v>1</v>
      </c>
    </row>
    <row r="453" spans="1:9" x14ac:dyDescent="0.25">
      <c r="A453" s="202" t="s">
        <v>362</v>
      </c>
      <c r="B453" s="197" t="s">
        <v>627</v>
      </c>
      <c r="C453" s="203" t="s">
        <v>178</v>
      </c>
      <c r="D453" s="200">
        <v>65</v>
      </c>
      <c r="E453" s="204">
        <v>100</v>
      </c>
      <c r="F453" s="201" t="s">
        <v>190</v>
      </c>
      <c r="G453" s="199" t="s">
        <v>527</v>
      </c>
      <c r="H453" s="147">
        <f>VLOOKUP(G:G,RES.,COLUMN(REFERENCES!C:C),FALSE)</f>
        <v>32.5</v>
      </c>
      <c r="I453" s="106">
        <f t="shared" si="6"/>
        <v>1</v>
      </c>
    </row>
    <row r="454" spans="1:9" x14ac:dyDescent="0.25">
      <c r="A454" s="202" t="s">
        <v>378</v>
      </c>
      <c r="B454" s="197" t="s">
        <v>627</v>
      </c>
      <c r="C454" s="203" t="s">
        <v>178</v>
      </c>
      <c r="D454" s="200">
        <v>65</v>
      </c>
      <c r="E454" s="204">
        <v>100</v>
      </c>
      <c r="F454" s="201" t="s">
        <v>191</v>
      </c>
      <c r="G454" s="199" t="s">
        <v>527</v>
      </c>
      <c r="H454" s="147">
        <f>VLOOKUP(G:G,RES.,COLUMN(REFERENCES!C:C),FALSE)</f>
        <v>32.5</v>
      </c>
      <c r="I454" s="106">
        <f t="shared" ref="I454:I517" si="7">COUNTIF(A:A,A:A)</f>
        <v>1</v>
      </c>
    </row>
    <row r="455" spans="1:9" x14ac:dyDescent="0.25">
      <c r="A455" s="202" t="s">
        <v>394</v>
      </c>
      <c r="B455" s="197" t="s">
        <v>627</v>
      </c>
      <c r="C455" s="203" t="s">
        <v>178</v>
      </c>
      <c r="D455" s="200">
        <v>65</v>
      </c>
      <c r="E455" s="204">
        <v>100</v>
      </c>
      <c r="F455" s="201" t="s">
        <v>192</v>
      </c>
      <c r="G455" s="199" t="s">
        <v>527</v>
      </c>
      <c r="H455" s="147">
        <f>VLOOKUP(G:G,RES.,COLUMN(REFERENCES!C:C),FALSE)</f>
        <v>32.5</v>
      </c>
      <c r="I455" s="106">
        <f t="shared" si="7"/>
        <v>1</v>
      </c>
    </row>
    <row r="456" spans="1:9" x14ac:dyDescent="0.25">
      <c r="A456" s="202" t="s">
        <v>410</v>
      </c>
      <c r="B456" s="197" t="s">
        <v>627</v>
      </c>
      <c r="C456" s="203" t="s">
        <v>178</v>
      </c>
      <c r="D456" s="200">
        <v>65</v>
      </c>
      <c r="E456" s="204">
        <v>100</v>
      </c>
      <c r="F456" s="201" t="s">
        <v>193</v>
      </c>
      <c r="G456" s="199" t="s">
        <v>527</v>
      </c>
      <c r="H456" s="147">
        <f>VLOOKUP(G:G,RES.,COLUMN(REFERENCES!C:C),FALSE)</f>
        <v>32.5</v>
      </c>
      <c r="I456" s="106">
        <f t="shared" si="7"/>
        <v>1</v>
      </c>
    </row>
    <row r="457" spans="1:9" x14ac:dyDescent="0.25">
      <c r="A457" s="202" t="s">
        <v>426</v>
      </c>
      <c r="B457" s="197" t="s">
        <v>627</v>
      </c>
      <c r="C457" s="203" t="s">
        <v>178</v>
      </c>
      <c r="D457" s="200">
        <v>65</v>
      </c>
      <c r="E457" s="204">
        <v>100</v>
      </c>
      <c r="F457" s="201" t="s">
        <v>194</v>
      </c>
      <c r="G457" s="199" t="s">
        <v>527</v>
      </c>
      <c r="H457" s="147">
        <f>VLOOKUP(G:G,RES.,COLUMN(REFERENCES!C:C),FALSE)</f>
        <v>32.5</v>
      </c>
      <c r="I457" s="106">
        <f t="shared" si="7"/>
        <v>1</v>
      </c>
    </row>
    <row r="458" spans="1:9" x14ac:dyDescent="0.25">
      <c r="A458" s="202" t="s">
        <v>179</v>
      </c>
      <c r="B458" s="197" t="s">
        <v>627</v>
      </c>
      <c r="C458" s="203" t="s">
        <v>178</v>
      </c>
      <c r="D458" s="200">
        <v>65</v>
      </c>
      <c r="E458" s="204">
        <v>100</v>
      </c>
      <c r="F458" s="201" t="s">
        <v>32</v>
      </c>
      <c r="G458" s="199" t="s">
        <v>511</v>
      </c>
      <c r="H458" s="147">
        <f>VLOOKUP(G:G,RES.,COLUMN(REFERENCES!C:C),FALSE)</f>
        <v>25.56</v>
      </c>
      <c r="I458" s="106">
        <f t="shared" si="7"/>
        <v>1</v>
      </c>
    </row>
    <row r="459" spans="1:9" x14ac:dyDescent="0.25">
      <c r="A459" s="202" t="s">
        <v>442</v>
      </c>
      <c r="B459" s="197" t="s">
        <v>627</v>
      </c>
      <c r="C459" s="203" t="s">
        <v>178</v>
      </c>
      <c r="D459" s="200">
        <v>65</v>
      </c>
      <c r="E459" s="204">
        <v>100</v>
      </c>
      <c r="F459" s="201" t="s">
        <v>195</v>
      </c>
      <c r="G459" s="199" t="s">
        <v>527</v>
      </c>
      <c r="H459" s="147">
        <f>VLOOKUP(G:G,RES.,COLUMN(REFERENCES!C:C),FALSE)</f>
        <v>32.5</v>
      </c>
      <c r="I459" s="106">
        <f t="shared" si="7"/>
        <v>1</v>
      </c>
    </row>
    <row r="460" spans="1:9" x14ac:dyDescent="0.25">
      <c r="A460" s="202" t="s">
        <v>458</v>
      </c>
      <c r="B460" s="197" t="s">
        <v>627</v>
      </c>
      <c r="C460" s="203" t="s">
        <v>178</v>
      </c>
      <c r="D460" s="200">
        <v>65</v>
      </c>
      <c r="E460" s="204">
        <v>100</v>
      </c>
      <c r="F460" s="201" t="s">
        <v>196</v>
      </c>
      <c r="G460" s="199" t="s">
        <v>527</v>
      </c>
      <c r="H460" s="147">
        <f>VLOOKUP(G:G,RES.,COLUMN(REFERENCES!C:C),FALSE)</f>
        <v>32.5</v>
      </c>
      <c r="I460" s="106">
        <f t="shared" si="7"/>
        <v>1</v>
      </c>
    </row>
    <row r="461" spans="1:9" x14ac:dyDescent="0.25">
      <c r="A461" s="202" t="s">
        <v>231</v>
      </c>
      <c r="B461" s="197" t="s">
        <v>627</v>
      </c>
      <c r="C461" s="203" t="s">
        <v>178</v>
      </c>
      <c r="D461" s="200">
        <v>65</v>
      </c>
      <c r="E461" s="204">
        <v>100</v>
      </c>
      <c r="F461" s="201" t="s">
        <v>124</v>
      </c>
      <c r="G461" s="199" t="s">
        <v>527</v>
      </c>
      <c r="H461" s="147">
        <f>VLOOKUP(G:G,RES.,COLUMN(REFERENCES!C:C),FALSE)</f>
        <v>32.5</v>
      </c>
      <c r="I461" s="106">
        <f t="shared" si="7"/>
        <v>1</v>
      </c>
    </row>
    <row r="462" spans="1:9" x14ac:dyDescent="0.25">
      <c r="A462" s="202" t="s">
        <v>213</v>
      </c>
      <c r="B462" s="197" t="s">
        <v>627</v>
      </c>
      <c r="C462" s="203" t="s">
        <v>178</v>
      </c>
      <c r="D462" s="200">
        <v>65</v>
      </c>
      <c r="E462" s="204">
        <v>100</v>
      </c>
      <c r="F462" s="201" t="s">
        <v>197</v>
      </c>
      <c r="G462" s="199" t="s">
        <v>511</v>
      </c>
      <c r="H462" s="147">
        <f>VLOOKUP(G:G,RES.,COLUMN(REFERENCES!C:C),FALSE)</f>
        <v>25.56</v>
      </c>
      <c r="I462" s="106">
        <f t="shared" si="7"/>
        <v>1</v>
      </c>
    </row>
    <row r="463" spans="1:9" x14ac:dyDescent="0.25">
      <c r="A463" s="202" t="s">
        <v>474</v>
      </c>
      <c r="B463" s="197" t="s">
        <v>627</v>
      </c>
      <c r="C463" s="203" t="s">
        <v>178</v>
      </c>
      <c r="D463" s="200">
        <v>65</v>
      </c>
      <c r="E463" s="204">
        <v>100</v>
      </c>
      <c r="F463" s="201" t="s">
        <v>198</v>
      </c>
      <c r="G463" s="199" t="s">
        <v>527</v>
      </c>
      <c r="H463" s="147">
        <f>VLOOKUP(G:G,RES.,COLUMN(REFERENCES!C:C),FALSE)</f>
        <v>32.5</v>
      </c>
      <c r="I463" s="106">
        <f t="shared" si="7"/>
        <v>1</v>
      </c>
    </row>
    <row r="464" spans="1:9" x14ac:dyDescent="0.25">
      <c r="A464" s="202" t="s">
        <v>490</v>
      </c>
      <c r="B464" s="197" t="s">
        <v>627</v>
      </c>
      <c r="C464" s="203" t="s">
        <v>178</v>
      </c>
      <c r="D464" s="200">
        <v>65</v>
      </c>
      <c r="E464" s="204">
        <v>100</v>
      </c>
      <c r="F464" s="201" t="s">
        <v>199</v>
      </c>
      <c r="G464" s="199" t="s">
        <v>527</v>
      </c>
      <c r="H464" s="147">
        <f>VLOOKUP(G:G,RES.,COLUMN(REFERENCES!C:C),FALSE)</f>
        <v>32.5</v>
      </c>
      <c r="I464" s="106">
        <f t="shared" si="7"/>
        <v>1</v>
      </c>
    </row>
    <row r="465" spans="1:9" x14ac:dyDescent="0.25">
      <c r="A465" s="202" t="s">
        <v>506</v>
      </c>
      <c r="B465" s="197" t="s">
        <v>627</v>
      </c>
      <c r="C465" s="203" t="s">
        <v>178</v>
      </c>
      <c r="D465" s="200">
        <v>65</v>
      </c>
      <c r="E465" s="204">
        <v>100</v>
      </c>
      <c r="F465" s="201" t="s">
        <v>200</v>
      </c>
      <c r="G465" s="199" t="s">
        <v>527</v>
      </c>
      <c r="H465" s="147">
        <f>VLOOKUP(G:G,RES.,COLUMN(REFERENCES!C:C),FALSE)</f>
        <v>32.5</v>
      </c>
      <c r="I465" s="106">
        <f t="shared" si="7"/>
        <v>1</v>
      </c>
    </row>
    <row r="466" spans="1:9" x14ac:dyDescent="0.25">
      <c r="A466" s="202" t="s">
        <v>724</v>
      </c>
      <c r="B466" s="197" t="s">
        <v>627</v>
      </c>
      <c r="C466" s="203" t="s">
        <v>178</v>
      </c>
      <c r="D466" s="200">
        <v>65</v>
      </c>
      <c r="E466" s="204">
        <v>100</v>
      </c>
      <c r="F466" s="201" t="s">
        <v>707</v>
      </c>
      <c r="G466" s="199" t="s">
        <v>527</v>
      </c>
      <c r="H466" s="147">
        <f>VLOOKUP(G:G,RES.,COLUMN(REFERENCES!C:C),FALSE)</f>
        <v>32.5</v>
      </c>
      <c r="I466" s="106">
        <f t="shared" si="7"/>
        <v>1</v>
      </c>
    </row>
    <row r="467" spans="1:9" x14ac:dyDescent="0.25">
      <c r="A467" s="202" t="s">
        <v>176</v>
      </c>
      <c r="B467" s="197" t="s">
        <v>627</v>
      </c>
      <c r="C467" s="203" t="s">
        <v>178</v>
      </c>
      <c r="D467" s="200">
        <v>65</v>
      </c>
      <c r="E467" s="204">
        <v>100</v>
      </c>
      <c r="F467" s="201" t="s">
        <v>125</v>
      </c>
      <c r="G467" s="199" t="s">
        <v>511</v>
      </c>
      <c r="H467" s="147">
        <f>VLOOKUP(G:G,RES.,COLUMN(REFERENCES!C:C),FALSE)</f>
        <v>25.56</v>
      </c>
      <c r="I467" s="106">
        <f t="shared" si="7"/>
        <v>1</v>
      </c>
    </row>
    <row r="468" spans="1:9" x14ac:dyDescent="0.25">
      <c r="A468" s="202" t="s">
        <v>527</v>
      </c>
      <c r="B468" s="197" t="s">
        <v>627</v>
      </c>
      <c r="C468" s="203" t="s">
        <v>178</v>
      </c>
      <c r="D468" s="200">
        <v>65</v>
      </c>
      <c r="E468" s="204">
        <v>100</v>
      </c>
      <c r="F468" s="201" t="s">
        <v>674</v>
      </c>
      <c r="G468" s="199" t="s">
        <v>527</v>
      </c>
      <c r="H468" s="147">
        <f>VLOOKUP(G:G,RES.,COLUMN(REFERENCES!C:C),FALSE)</f>
        <v>32.5</v>
      </c>
      <c r="I468" s="106">
        <f t="shared" si="7"/>
        <v>1</v>
      </c>
    </row>
    <row r="469" spans="1:9" x14ac:dyDescent="0.25">
      <c r="A469" s="202" t="s">
        <v>511</v>
      </c>
      <c r="B469" s="197" t="s">
        <v>627</v>
      </c>
      <c r="C469" s="203" t="s">
        <v>178</v>
      </c>
      <c r="D469" s="200">
        <v>65</v>
      </c>
      <c r="E469" s="204">
        <v>100</v>
      </c>
      <c r="F469" s="201" t="s">
        <v>673</v>
      </c>
      <c r="G469" s="199" t="s">
        <v>511</v>
      </c>
      <c r="H469" s="147">
        <f>VLOOKUP(G:G,RES.,COLUMN(REFERENCES!C:C),FALSE)</f>
        <v>25.56</v>
      </c>
      <c r="I469" s="106">
        <f t="shared" si="7"/>
        <v>1</v>
      </c>
    </row>
    <row r="470" spans="1:9" x14ac:dyDescent="0.25">
      <c r="A470" s="202" t="s">
        <v>251</v>
      </c>
      <c r="B470" s="197" t="s">
        <v>628</v>
      </c>
      <c r="C470" s="203" t="s">
        <v>182</v>
      </c>
      <c r="D470" s="200">
        <v>70</v>
      </c>
      <c r="E470" s="204">
        <v>10</v>
      </c>
      <c r="F470" s="201" t="s">
        <v>183</v>
      </c>
      <c r="G470" s="199" t="s">
        <v>528</v>
      </c>
      <c r="H470" s="147">
        <f>VLOOKUP(G:G,RES.,COLUMN(REFERENCES!C:C),FALSE)</f>
        <v>3.33</v>
      </c>
      <c r="I470" s="106">
        <f t="shared" si="7"/>
        <v>1</v>
      </c>
    </row>
    <row r="471" spans="1:9" x14ac:dyDescent="0.25">
      <c r="A471" s="202" t="s">
        <v>267</v>
      </c>
      <c r="B471" s="197" t="s">
        <v>628</v>
      </c>
      <c r="C471" s="203" t="s">
        <v>182</v>
      </c>
      <c r="D471" s="200">
        <v>70</v>
      </c>
      <c r="E471" s="204">
        <v>10</v>
      </c>
      <c r="F471" s="201" t="s">
        <v>184</v>
      </c>
      <c r="G471" s="199" t="s">
        <v>512</v>
      </c>
      <c r="H471" s="147">
        <f>VLOOKUP(G:G,RES.,COLUMN(REFERENCES!C:C),FALSE)</f>
        <v>2.62</v>
      </c>
      <c r="I471" s="106">
        <f t="shared" si="7"/>
        <v>1</v>
      </c>
    </row>
    <row r="472" spans="1:9" x14ac:dyDescent="0.25">
      <c r="A472" s="202" t="s">
        <v>283</v>
      </c>
      <c r="B472" s="197" t="s">
        <v>628</v>
      </c>
      <c r="C472" s="203" t="s">
        <v>182</v>
      </c>
      <c r="D472" s="200">
        <v>70</v>
      </c>
      <c r="E472" s="204">
        <v>10</v>
      </c>
      <c r="F472" s="201" t="s">
        <v>185</v>
      </c>
      <c r="G472" s="199" t="s">
        <v>528</v>
      </c>
      <c r="H472" s="147">
        <f>VLOOKUP(G:G,RES.,COLUMN(REFERENCES!C:C),FALSE)</f>
        <v>3.33</v>
      </c>
      <c r="I472" s="106">
        <f t="shared" si="7"/>
        <v>1</v>
      </c>
    </row>
    <row r="473" spans="1:9" x14ac:dyDescent="0.25">
      <c r="A473" s="202" t="s">
        <v>299</v>
      </c>
      <c r="B473" s="197" t="s">
        <v>628</v>
      </c>
      <c r="C473" s="203" t="s">
        <v>182</v>
      </c>
      <c r="D473" s="200">
        <v>70</v>
      </c>
      <c r="E473" s="204">
        <v>10</v>
      </c>
      <c r="F473" s="201" t="s">
        <v>186</v>
      </c>
      <c r="G473" s="199" t="s">
        <v>528</v>
      </c>
      <c r="H473" s="147">
        <f>VLOOKUP(G:G,RES.,COLUMN(REFERENCES!C:C),FALSE)</f>
        <v>3.33</v>
      </c>
      <c r="I473" s="106">
        <f t="shared" si="7"/>
        <v>1</v>
      </c>
    </row>
    <row r="474" spans="1:9" x14ac:dyDescent="0.25">
      <c r="A474" s="202" t="s">
        <v>315</v>
      </c>
      <c r="B474" s="197" t="s">
        <v>628</v>
      </c>
      <c r="C474" s="203" t="s">
        <v>182</v>
      </c>
      <c r="D474" s="200">
        <v>70</v>
      </c>
      <c r="E474" s="204">
        <v>10</v>
      </c>
      <c r="F474" s="201" t="s">
        <v>187</v>
      </c>
      <c r="G474" s="199" t="s">
        <v>528</v>
      </c>
      <c r="H474" s="147">
        <f>VLOOKUP(G:G,RES.,COLUMN(REFERENCES!C:C),FALSE)</f>
        <v>3.33</v>
      </c>
      <c r="I474" s="106">
        <f t="shared" si="7"/>
        <v>1</v>
      </c>
    </row>
    <row r="475" spans="1:9" x14ac:dyDescent="0.25">
      <c r="A475" s="202" t="s">
        <v>331</v>
      </c>
      <c r="B475" s="197" t="s">
        <v>628</v>
      </c>
      <c r="C475" s="203" t="s">
        <v>182</v>
      </c>
      <c r="D475" s="200">
        <v>70</v>
      </c>
      <c r="E475" s="204">
        <v>10</v>
      </c>
      <c r="F475" s="201" t="s">
        <v>188</v>
      </c>
      <c r="G475" s="199" t="s">
        <v>528</v>
      </c>
      <c r="H475" s="147">
        <f>VLOOKUP(G:G,RES.,COLUMN(REFERENCES!C:C),FALSE)</f>
        <v>3.33</v>
      </c>
      <c r="I475" s="106">
        <f t="shared" si="7"/>
        <v>1</v>
      </c>
    </row>
    <row r="476" spans="1:9" x14ac:dyDescent="0.25">
      <c r="A476" s="202" t="s">
        <v>347</v>
      </c>
      <c r="B476" s="197" t="s">
        <v>628</v>
      </c>
      <c r="C476" s="203" t="s">
        <v>182</v>
      </c>
      <c r="D476" s="200">
        <v>70</v>
      </c>
      <c r="E476" s="204">
        <v>10</v>
      </c>
      <c r="F476" s="201" t="s">
        <v>189</v>
      </c>
      <c r="G476" s="199" t="s">
        <v>528</v>
      </c>
      <c r="H476" s="147">
        <f>VLOOKUP(G:G,RES.,COLUMN(REFERENCES!C:C),FALSE)</f>
        <v>3.33</v>
      </c>
      <c r="I476" s="106">
        <f t="shared" si="7"/>
        <v>1</v>
      </c>
    </row>
    <row r="477" spans="1:9" x14ac:dyDescent="0.25">
      <c r="A477" s="202" t="s">
        <v>363</v>
      </c>
      <c r="B477" s="197" t="s">
        <v>628</v>
      </c>
      <c r="C477" s="203" t="s">
        <v>182</v>
      </c>
      <c r="D477" s="200">
        <v>70</v>
      </c>
      <c r="E477" s="204">
        <v>10</v>
      </c>
      <c r="F477" s="201" t="s">
        <v>190</v>
      </c>
      <c r="G477" s="199" t="s">
        <v>528</v>
      </c>
      <c r="H477" s="147">
        <f>VLOOKUP(G:G,RES.,COLUMN(REFERENCES!C:C),FALSE)</f>
        <v>3.33</v>
      </c>
      <c r="I477" s="106">
        <f t="shared" si="7"/>
        <v>1</v>
      </c>
    </row>
    <row r="478" spans="1:9" x14ac:dyDescent="0.25">
      <c r="A478" s="202" t="s">
        <v>379</v>
      </c>
      <c r="B478" s="197" t="s">
        <v>628</v>
      </c>
      <c r="C478" s="203" t="s">
        <v>182</v>
      </c>
      <c r="D478" s="200">
        <v>70</v>
      </c>
      <c r="E478" s="204">
        <v>10</v>
      </c>
      <c r="F478" s="201" t="s">
        <v>191</v>
      </c>
      <c r="G478" s="199" t="s">
        <v>528</v>
      </c>
      <c r="H478" s="147">
        <f>VLOOKUP(G:G,RES.,COLUMN(REFERENCES!C:C),FALSE)</f>
        <v>3.33</v>
      </c>
      <c r="I478" s="106">
        <f t="shared" si="7"/>
        <v>1</v>
      </c>
    </row>
    <row r="479" spans="1:9" x14ac:dyDescent="0.25">
      <c r="A479" s="202" t="s">
        <v>395</v>
      </c>
      <c r="B479" s="197" t="s">
        <v>628</v>
      </c>
      <c r="C479" s="203" t="s">
        <v>182</v>
      </c>
      <c r="D479" s="200">
        <v>70</v>
      </c>
      <c r="E479" s="204">
        <v>10</v>
      </c>
      <c r="F479" s="201" t="s">
        <v>192</v>
      </c>
      <c r="G479" s="199" t="s">
        <v>528</v>
      </c>
      <c r="H479" s="147">
        <f>VLOOKUP(G:G,RES.,COLUMN(REFERENCES!C:C),FALSE)</f>
        <v>3.33</v>
      </c>
      <c r="I479" s="106">
        <f t="shared" si="7"/>
        <v>1</v>
      </c>
    </row>
    <row r="480" spans="1:9" x14ac:dyDescent="0.25">
      <c r="A480" s="202" t="s">
        <v>411</v>
      </c>
      <c r="B480" s="197" t="s">
        <v>628</v>
      </c>
      <c r="C480" s="203" t="s">
        <v>182</v>
      </c>
      <c r="D480" s="200">
        <v>70</v>
      </c>
      <c r="E480" s="204">
        <v>10</v>
      </c>
      <c r="F480" s="201" t="s">
        <v>193</v>
      </c>
      <c r="G480" s="199" t="s">
        <v>528</v>
      </c>
      <c r="H480" s="147">
        <f>VLOOKUP(G:G,RES.,COLUMN(REFERENCES!C:C),FALSE)</f>
        <v>3.33</v>
      </c>
      <c r="I480" s="106">
        <f t="shared" si="7"/>
        <v>1</v>
      </c>
    </row>
    <row r="481" spans="1:9" x14ac:dyDescent="0.25">
      <c r="A481" s="202" t="s">
        <v>427</v>
      </c>
      <c r="B481" s="197" t="s">
        <v>628</v>
      </c>
      <c r="C481" s="203" t="s">
        <v>182</v>
      </c>
      <c r="D481" s="200">
        <v>70</v>
      </c>
      <c r="E481" s="204">
        <v>10</v>
      </c>
      <c r="F481" s="201" t="s">
        <v>194</v>
      </c>
      <c r="G481" s="199" t="s">
        <v>528</v>
      </c>
      <c r="H481" s="147">
        <f>VLOOKUP(G:G,RES.,COLUMN(REFERENCES!C:C),FALSE)</f>
        <v>3.33</v>
      </c>
      <c r="I481" s="106">
        <f t="shared" si="7"/>
        <v>1</v>
      </c>
    </row>
    <row r="482" spans="1:9" x14ac:dyDescent="0.25">
      <c r="A482" s="202" t="s">
        <v>172</v>
      </c>
      <c r="B482" s="197" t="s">
        <v>628</v>
      </c>
      <c r="C482" s="203" t="s">
        <v>182</v>
      </c>
      <c r="D482" s="200">
        <v>70</v>
      </c>
      <c r="E482" s="204">
        <v>10</v>
      </c>
      <c r="F482" s="201" t="s">
        <v>32</v>
      </c>
      <c r="G482" s="199" t="s">
        <v>512</v>
      </c>
      <c r="H482" s="147">
        <f>VLOOKUP(G:G,RES.,COLUMN(REFERENCES!C:C),FALSE)</f>
        <v>2.62</v>
      </c>
      <c r="I482" s="106">
        <f t="shared" si="7"/>
        <v>1</v>
      </c>
    </row>
    <row r="483" spans="1:9" x14ac:dyDescent="0.25">
      <c r="A483" s="202" t="s">
        <v>443</v>
      </c>
      <c r="B483" s="197" t="s">
        <v>628</v>
      </c>
      <c r="C483" s="203" t="s">
        <v>182</v>
      </c>
      <c r="D483" s="200">
        <v>70</v>
      </c>
      <c r="E483" s="204">
        <v>10</v>
      </c>
      <c r="F483" s="201" t="s">
        <v>195</v>
      </c>
      <c r="G483" s="199" t="s">
        <v>528</v>
      </c>
      <c r="H483" s="147">
        <f>VLOOKUP(G:G,RES.,COLUMN(REFERENCES!C:C),FALSE)</f>
        <v>3.33</v>
      </c>
      <c r="I483" s="106">
        <f t="shared" si="7"/>
        <v>1</v>
      </c>
    </row>
    <row r="484" spans="1:9" x14ac:dyDescent="0.25">
      <c r="A484" s="202" t="s">
        <v>459</v>
      </c>
      <c r="B484" s="197" t="s">
        <v>628</v>
      </c>
      <c r="C484" s="203" t="s">
        <v>182</v>
      </c>
      <c r="D484" s="200">
        <v>70</v>
      </c>
      <c r="E484" s="204">
        <v>10</v>
      </c>
      <c r="F484" s="201" t="s">
        <v>196</v>
      </c>
      <c r="G484" s="199" t="s">
        <v>528</v>
      </c>
      <c r="H484" s="147">
        <f>VLOOKUP(G:G,RES.,COLUMN(REFERENCES!C:C),FALSE)</f>
        <v>3.33</v>
      </c>
      <c r="I484" s="106">
        <f t="shared" si="7"/>
        <v>1</v>
      </c>
    </row>
    <row r="485" spans="1:9" x14ac:dyDescent="0.25">
      <c r="A485" s="202" t="s">
        <v>232</v>
      </c>
      <c r="B485" s="197" t="s">
        <v>628</v>
      </c>
      <c r="C485" s="203" t="s">
        <v>182</v>
      </c>
      <c r="D485" s="200">
        <v>70</v>
      </c>
      <c r="E485" s="204">
        <v>10</v>
      </c>
      <c r="F485" s="201" t="s">
        <v>124</v>
      </c>
      <c r="G485" s="199" t="s">
        <v>528</v>
      </c>
      <c r="H485" s="147">
        <f>VLOOKUP(G:G,RES.,COLUMN(REFERENCES!C:C),FALSE)</f>
        <v>3.33</v>
      </c>
      <c r="I485" s="106">
        <f t="shared" si="7"/>
        <v>1</v>
      </c>
    </row>
    <row r="486" spans="1:9" x14ac:dyDescent="0.25">
      <c r="A486" s="202" t="s">
        <v>214</v>
      </c>
      <c r="B486" s="197" t="s">
        <v>628</v>
      </c>
      <c r="C486" s="203" t="s">
        <v>182</v>
      </c>
      <c r="D486" s="200">
        <v>70</v>
      </c>
      <c r="E486" s="204">
        <v>10</v>
      </c>
      <c r="F486" s="201" t="s">
        <v>197</v>
      </c>
      <c r="G486" s="199" t="s">
        <v>512</v>
      </c>
      <c r="H486" s="147">
        <f>VLOOKUP(G:G,RES.,COLUMN(REFERENCES!C:C),FALSE)</f>
        <v>2.62</v>
      </c>
      <c r="I486" s="106">
        <f t="shared" si="7"/>
        <v>1</v>
      </c>
    </row>
    <row r="487" spans="1:9" x14ac:dyDescent="0.25">
      <c r="A487" s="202" t="s">
        <v>475</v>
      </c>
      <c r="B487" s="197" t="s">
        <v>628</v>
      </c>
      <c r="C487" s="203" t="s">
        <v>182</v>
      </c>
      <c r="D487" s="200">
        <v>70</v>
      </c>
      <c r="E487" s="204">
        <v>10</v>
      </c>
      <c r="F487" s="201" t="s">
        <v>198</v>
      </c>
      <c r="G487" s="199" t="s">
        <v>528</v>
      </c>
      <c r="H487" s="147">
        <f>VLOOKUP(G:G,RES.,COLUMN(REFERENCES!C:C),FALSE)</f>
        <v>3.33</v>
      </c>
      <c r="I487" s="106">
        <f t="shared" si="7"/>
        <v>1</v>
      </c>
    </row>
    <row r="488" spans="1:9" x14ac:dyDescent="0.25">
      <c r="A488" s="202" t="s">
        <v>491</v>
      </c>
      <c r="B488" s="197" t="s">
        <v>628</v>
      </c>
      <c r="C488" s="203" t="s">
        <v>182</v>
      </c>
      <c r="D488" s="200">
        <v>70</v>
      </c>
      <c r="E488" s="204">
        <v>10</v>
      </c>
      <c r="F488" s="201" t="s">
        <v>199</v>
      </c>
      <c r="G488" s="199" t="s">
        <v>528</v>
      </c>
      <c r="H488" s="147">
        <f>VLOOKUP(G:G,RES.,COLUMN(REFERENCES!C:C),FALSE)</f>
        <v>3.33</v>
      </c>
      <c r="I488" s="106">
        <f t="shared" si="7"/>
        <v>1</v>
      </c>
    </row>
    <row r="489" spans="1:9" x14ac:dyDescent="0.25">
      <c r="A489" s="202" t="s">
        <v>507</v>
      </c>
      <c r="B489" s="197" t="s">
        <v>628</v>
      </c>
      <c r="C489" s="203" t="s">
        <v>182</v>
      </c>
      <c r="D489" s="200">
        <v>70</v>
      </c>
      <c r="E489" s="204">
        <v>10</v>
      </c>
      <c r="F489" s="201" t="s">
        <v>200</v>
      </c>
      <c r="G489" s="199" t="s">
        <v>528</v>
      </c>
      <c r="H489" s="147">
        <f>VLOOKUP(G:G,RES.,COLUMN(REFERENCES!C:C),FALSE)</f>
        <v>3.33</v>
      </c>
      <c r="I489" s="106">
        <f t="shared" si="7"/>
        <v>1</v>
      </c>
    </row>
    <row r="490" spans="1:9" x14ac:dyDescent="0.25">
      <c r="A490" s="202" t="s">
        <v>725</v>
      </c>
      <c r="B490" s="197" t="s">
        <v>628</v>
      </c>
      <c r="C490" s="203" t="s">
        <v>182</v>
      </c>
      <c r="D490" s="200">
        <v>70</v>
      </c>
      <c r="E490" s="204">
        <v>10</v>
      </c>
      <c r="F490" s="201" t="s">
        <v>707</v>
      </c>
      <c r="G490" s="199" t="s">
        <v>528</v>
      </c>
      <c r="H490" s="147">
        <f>VLOOKUP(G:G,RES.,COLUMN(REFERENCES!C:C),FALSE)</f>
        <v>3.33</v>
      </c>
      <c r="I490" s="106">
        <f t="shared" si="7"/>
        <v>1</v>
      </c>
    </row>
    <row r="491" spans="1:9" x14ac:dyDescent="0.25">
      <c r="A491" s="202" t="s">
        <v>177</v>
      </c>
      <c r="B491" s="197" t="s">
        <v>628</v>
      </c>
      <c r="C491" s="203" t="s">
        <v>182</v>
      </c>
      <c r="D491" s="200">
        <v>70</v>
      </c>
      <c r="E491" s="204">
        <v>10</v>
      </c>
      <c r="F491" s="201" t="s">
        <v>125</v>
      </c>
      <c r="G491" s="199" t="s">
        <v>512</v>
      </c>
      <c r="H491" s="147">
        <f>VLOOKUP(G:G,RES.,COLUMN(REFERENCES!C:C),FALSE)</f>
        <v>2.62</v>
      </c>
      <c r="I491" s="106">
        <f t="shared" si="7"/>
        <v>1</v>
      </c>
    </row>
    <row r="492" spans="1:9" x14ac:dyDescent="0.25">
      <c r="A492" s="202" t="s">
        <v>528</v>
      </c>
      <c r="B492" s="197" t="s">
        <v>628</v>
      </c>
      <c r="C492" s="203" t="s">
        <v>182</v>
      </c>
      <c r="D492" s="200">
        <v>70</v>
      </c>
      <c r="E492" s="204">
        <v>10</v>
      </c>
      <c r="F492" s="201" t="s">
        <v>674</v>
      </c>
      <c r="G492" s="199" t="s">
        <v>528</v>
      </c>
      <c r="H492" s="147">
        <f>VLOOKUP(G:G,RES.,COLUMN(REFERENCES!C:C),FALSE)</f>
        <v>3.33</v>
      </c>
      <c r="I492" s="106">
        <f t="shared" si="7"/>
        <v>1</v>
      </c>
    </row>
    <row r="493" spans="1:9" x14ac:dyDescent="0.25">
      <c r="A493" s="202" t="s">
        <v>512</v>
      </c>
      <c r="B493" s="197" t="s">
        <v>628</v>
      </c>
      <c r="C493" s="203" t="s">
        <v>182</v>
      </c>
      <c r="D493" s="200">
        <v>70</v>
      </c>
      <c r="E493" s="204">
        <v>10</v>
      </c>
      <c r="F493" s="201" t="s">
        <v>673</v>
      </c>
      <c r="G493" s="199" t="s">
        <v>512</v>
      </c>
      <c r="H493" s="147">
        <f>VLOOKUP(G:G,RES.,COLUMN(REFERENCES!C:C),FALSE)</f>
        <v>2.62</v>
      </c>
      <c r="I493" s="106">
        <f t="shared" si="7"/>
        <v>1</v>
      </c>
    </row>
    <row r="494" spans="1:9" x14ac:dyDescent="0.25">
      <c r="A494" s="202" t="s">
        <v>252</v>
      </c>
      <c r="B494" s="197" t="s">
        <v>629</v>
      </c>
      <c r="C494" s="203" t="s">
        <v>58</v>
      </c>
      <c r="D494" s="200">
        <v>0</v>
      </c>
      <c r="E494" s="204">
        <v>6</v>
      </c>
      <c r="F494" s="201" t="s">
        <v>183</v>
      </c>
      <c r="G494" s="199" t="s">
        <v>529</v>
      </c>
      <c r="H494" s="147">
        <f>VLOOKUP(G:G,RES.,COLUMN(REFERENCES!C:C),FALSE)</f>
        <v>19.78</v>
      </c>
      <c r="I494" s="106">
        <f t="shared" si="7"/>
        <v>1</v>
      </c>
    </row>
    <row r="495" spans="1:9" x14ac:dyDescent="0.25">
      <c r="A495" s="202" t="s">
        <v>268</v>
      </c>
      <c r="B495" s="197" t="s">
        <v>629</v>
      </c>
      <c r="C495" s="203" t="s">
        <v>58</v>
      </c>
      <c r="D495" s="200">
        <v>0</v>
      </c>
      <c r="E495" s="204">
        <v>6</v>
      </c>
      <c r="F495" s="201" t="s">
        <v>184</v>
      </c>
      <c r="G495" s="199" t="s">
        <v>513</v>
      </c>
      <c r="H495" s="147">
        <f>VLOOKUP(G:G,RES.,COLUMN(REFERENCES!C:C),FALSE)</f>
        <v>19.78</v>
      </c>
      <c r="I495" s="106">
        <f t="shared" si="7"/>
        <v>1</v>
      </c>
    </row>
    <row r="496" spans="1:9" x14ac:dyDescent="0.25">
      <c r="A496" s="202" t="s">
        <v>284</v>
      </c>
      <c r="B496" s="197" t="s">
        <v>629</v>
      </c>
      <c r="C496" s="203" t="s">
        <v>58</v>
      </c>
      <c r="D496" s="200">
        <v>0</v>
      </c>
      <c r="E496" s="204">
        <v>6</v>
      </c>
      <c r="F496" s="201" t="s">
        <v>185</v>
      </c>
      <c r="G496" s="199" t="s">
        <v>529</v>
      </c>
      <c r="H496" s="147">
        <f>VLOOKUP(G:G,RES.,COLUMN(REFERENCES!C:C),FALSE)</f>
        <v>19.78</v>
      </c>
      <c r="I496" s="106">
        <f t="shared" si="7"/>
        <v>1</v>
      </c>
    </row>
    <row r="497" spans="1:9" x14ac:dyDescent="0.25">
      <c r="A497" s="202" t="s">
        <v>300</v>
      </c>
      <c r="B497" s="197" t="s">
        <v>629</v>
      </c>
      <c r="C497" s="203" t="s">
        <v>58</v>
      </c>
      <c r="D497" s="200">
        <v>0</v>
      </c>
      <c r="E497" s="204">
        <v>6</v>
      </c>
      <c r="F497" s="201" t="s">
        <v>186</v>
      </c>
      <c r="G497" s="199" t="s">
        <v>529</v>
      </c>
      <c r="H497" s="147">
        <f>VLOOKUP(G:G,RES.,COLUMN(REFERENCES!C:C),FALSE)</f>
        <v>19.78</v>
      </c>
      <c r="I497" s="106">
        <f t="shared" si="7"/>
        <v>1</v>
      </c>
    </row>
    <row r="498" spans="1:9" x14ac:dyDescent="0.25">
      <c r="A498" s="202" t="s">
        <v>316</v>
      </c>
      <c r="B498" s="197" t="s">
        <v>629</v>
      </c>
      <c r="C498" s="203" t="s">
        <v>58</v>
      </c>
      <c r="D498" s="200">
        <v>0</v>
      </c>
      <c r="E498" s="204">
        <v>6</v>
      </c>
      <c r="F498" s="201" t="s">
        <v>187</v>
      </c>
      <c r="G498" s="199" t="s">
        <v>529</v>
      </c>
      <c r="H498" s="147">
        <f>VLOOKUP(G:G,RES.,COLUMN(REFERENCES!C:C),FALSE)</f>
        <v>19.78</v>
      </c>
      <c r="I498" s="106">
        <f t="shared" si="7"/>
        <v>1</v>
      </c>
    </row>
    <row r="499" spans="1:9" x14ac:dyDescent="0.25">
      <c r="A499" s="202" t="s">
        <v>332</v>
      </c>
      <c r="B499" s="197" t="s">
        <v>629</v>
      </c>
      <c r="C499" s="203" t="s">
        <v>58</v>
      </c>
      <c r="D499" s="200">
        <v>0</v>
      </c>
      <c r="E499" s="204">
        <v>6</v>
      </c>
      <c r="F499" s="201" t="s">
        <v>188</v>
      </c>
      <c r="G499" s="199" t="s">
        <v>529</v>
      </c>
      <c r="H499" s="147">
        <f>VLOOKUP(G:G,RES.,COLUMN(REFERENCES!C:C),FALSE)</f>
        <v>19.78</v>
      </c>
      <c r="I499" s="106">
        <f t="shared" si="7"/>
        <v>1</v>
      </c>
    </row>
    <row r="500" spans="1:9" x14ac:dyDescent="0.25">
      <c r="A500" s="202" t="s">
        <v>348</v>
      </c>
      <c r="B500" s="197" t="s">
        <v>629</v>
      </c>
      <c r="C500" s="203" t="s">
        <v>58</v>
      </c>
      <c r="D500" s="200">
        <v>0</v>
      </c>
      <c r="E500" s="204">
        <v>6</v>
      </c>
      <c r="F500" s="201" t="s">
        <v>189</v>
      </c>
      <c r="G500" s="199" t="s">
        <v>529</v>
      </c>
      <c r="H500" s="147">
        <f>VLOOKUP(G:G,RES.,COLUMN(REFERENCES!C:C),FALSE)</f>
        <v>19.78</v>
      </c>
      <c r="I500" s="106">
        <f t="shared" si="7"/>
        <v>1</v>
      </c>
    </row>
    <row r="501" spans="1:9" x14ac:dyDescent="0.25">
      <c r="A501" s="202" t="s">
        <v>364</v>
      </c>
      <c r="B501" s="197" t="s">
        <v>629</v>
      </c>
      <c r="C501" s="203" t="s">
        <v>58</v>
      </c>
      <c r="D501" s="200">
        <v>0</v>
      </c>
      <c r="E501" s="204">
        <v>6</v>
      </c>
      <c r="F501" s="201" t="s">
        <v>190</v>
      </c>
      <c r="G501" s="199" t="s">
        <v>529</v>
      </c>
      <c r="H501" s="147">
        <f>VLOOKUP(G:G,RES.,COLUMN(REFERENCES!C:C),FALSE)</f>
        <v>19.78</v>
      </c>
      <c r="I501" s="106">
        <f t="shared" si="7"/>
        <v>1</v>
      </c>
    </row>
    <row r="502" spans="1:9" x14ac:dyDescent="0.25">
      <c r="A502" s="202" t="s">
        <v>380</v>
      </c>
      <c r="B502" s="197" t="s">
        <v>629</v>
      </c>
      <c r="C502" s="203" t="s">
        <v>58</v>
      </c>
      <c r="D502" s="200">
        <v>0</v>
      </c>
      <c r="E502" s="204">
        <v>6</v>
      </c>
      <c r="F502" s="201" t="s">
        <v>191</v>
      </c>
      <c r="G502" s="199" t="s">
        <v>529</v>
      </c>
      <c r="H502" s="147">
        <f>VLOOKUP(G:G,RES.,COLUMN(REFERENCES!C:C),FALSE)</f>
        <v>19.78</v>
      </c>
      <c r="I502" s="106">
        <f t="shared" si="7"/>
        <v>1</v>
      </c>
    </row>
    <row r="503" spans="1:9" x14ac:dyDescent="0.25">
      <c r="A503" s="202" t="s">
        <v>396</v>
      </c>
      <c r="B503" s="197" t="s">
        <v>629</v>
      </c>
      <c r="C503" s="203" t="s">
        <v>58</v>
      </c>
      <c r="D503" s="200">
        <v>0</v>
      </c>
      <c r="E503" s="204">
        <v>6</v>
      </c>
      <c r="F503" s="201" t="s">
        <v>192</v>
      </c>
      <c r="G503" s="199" t="s">
        <v>529</v>
      </c>
      <c r="H503" s="147">
        <f>VLOOKUP(G:G,RES.,COLUMN(REFERENCES!C:C),FALSE)</f>
        <v>19.78</v>
      </c>
      <c r="I503" s="106">
        <f t="shared" si="7"/>
        <v>1</v>
      </c>
    </row>
    <row r="504" spans="1:9" x14ac:dyDescent="0.25">
      <c r="A504" s="202" t="s">
        <v>412</v>
      </c>
      <c r="B504" s="197" t="s">
        <v>629</v>
      </c>
      <c r="C504" s="203" t="s">
        <v>58</v>
      </c>
      <c r="D504" s="200">
        <v>0</v>
      </c>
      <c r="E504" s="204">
        <v>6</v>
      </c>
      <c r="F504" s="201" t="s">
        <v>193</v>
      </c>
      <c r="G504" s="199" t="s">
        <v>529</v>
      </c>
      <c r="H504" s="147">
        <f>VLOOKUP(G:G,RES.,COLUMN(REFERENCES!C:C),FALSE)</f>
        <v>19.78</v>
      </c>
      <c r="I504" s="106">
        <f t="shared" si="7"/>
        <v>1</v>
      </c>
    </row>
    <row r="505" spans="1:9" x14ac:dyDescent="0.25">
      <c r="A505" s="202" t="s">
        <v>428</v>
      </c>
      <c r="B505" s="197" t="s">
        <v>629</v>
      </c>
      <c r="C505" s="203" t="s">
        <v>58</v>
      </c>
      <c r="D505" s="200">
        <v>0</v>
      </c>
      <c r="E505" s="204">
        <v>6</v>
      </c>
      <c r="F505" s="201" t="s">
        <v>194</v>
      </c>
      <c r="G505" s="199" t="s">
        <v>529</v>
      </c>
      <c r="H505" s="147">
        <f>VLOOKUP(G:G,RES.,COLUMN(REFERENCES!C:C),FALSE)</f>
        <v>19.78</v>
      </c>
      <c r="I505" s="106">
        <f t="shared" si="7"/>
        <v>1</v>
      </c>
    </row>
    <row r="506" spans="1:9" x14ac:dyDescent="0.25">
      <c r="A506" s="202" t="s">
        <v>154</v>
      </c>
      <c r="B506" s="197" t="s">
        <v>629</v>
      </c>
      <c r="C506" s="203" t="s">
        <v>58</v>
      </c>
      <c r="D506" s="200">
        <v>0</v>
      </c>
      <c r="E506" s="204">
        <v>6</v>
      </c>
      <c r="F506" s="201" t="s">
        <v>32</v>
      </c>
      <c r="G506" s="199" t="s">
        <v>513</v>
      </c>
      <c r="H506" s="147">
        <f>VLOOKUP(G:G,RES.,COLUMN(REFERENCES!C:C),FALSE)</f>
        <v>19.78</v>
      </c>
      <c r="I506" s="106">
        <f t="shared" si="7"/>
        <v>1</v>
      </c>
    </row>
    <row r="507" spans="1:9" x14ac:dyDescent="0.25">
      <c r="A507" s="202" t="s">
        <v>444</v>
      </c>
      <c r="B507" s="197" t="s">
        <v>629</v>
      </c>
      <c r="C507" s="203" t="s">
        <v>58</v>
      </c>
      <c r="D507" s="200">
        <v>0</v>
      </c>
      <c r="E507" s="204">
        <v>6</v>
      </c>
      <c r="F507" s="201" t="s">
        <v>195</v>
      </c>
      <c r="G507" s="199" t="s">
        <v>529</v>
      </c>
      <c r="H507" s="147">
        <f>VLOOKUP(G:G,RES.,COLUMN(REFERENCES!C:C),FALSE)</f>
        <v>19.78</v>
      </c>
      <c r="I507" s="106">
        <f t="shared" si="7"/>
        <v>1</v>
      </c>
    </row>
    <row r="508" spans="1:9" x14ac:dyDescent="0.25">
      <c r="A508" s="202" t="s">
        <v>460</v>
      </c>
      <c r="B508" s="197" t="s">
        <v>629</v>
      </c>
      <c r="C508" s="203" t="s">
        <v>58</v>
      </c>
      <c r="D508" s="200">
        <v>0</v>
      </c>
      <c r="E508" s="204">
        <v>6</v>
      </c>
      <c r="F508" s="201" t="s">
        <v>196</v>
      </c>
      <c r="G508" s="199" t="s">
        <v>529</v>
      </c>
      <c r="H508" s="147">
        <f>VLOOKUP(G:G,RES.,COLUMN(REFERENCES!C:C),FALSE)</f>
        <v>19.78</v>
      </c>
      <c r="I508" s="106">
        <f t="shared" si="7"/>
        <v>1</v>
      </c>
    </row>
    <row r="509" spans="1:9" x14ac:dyDescent="0.25">
      <c r="A509" s="202" t="s">
        <v>233</v>
      </c>
      <c r="B509" s="197" t="s">
        <v>629</v>
      </c>
      <c r="C509" s="203" t="s">
        <v>58</v>
      </c>
      <c r="D509" s="200">
        <v>0</v>
      </c>
      <c r="E509" s="204">
        <v>6</v>
      </c>
      <c r="F509" s="201" t="s">
        <v>124</v>
      </c>
      <c r="G509" s="199" t="s">
        <v>529</v>
      </c>
      <c r="H509" s="147">
        <f>VLOOKUP(G:G,RES.,COLUMN(REFERENCES!C:C),FALSE)</f>
        <v>19.78</v>
      </c>
      <c r="I509" s="106">
        <f t="shared" si="7"/>
        <v>1</v>
      </c>
    </row>
    <row r="510" spans="1:9" x14ac:dyDescent="0.25">
      <c r="A510" s="202" t="s">
        <v>215</v>
      </c>
      <c r="B510" s="197" t="s">
        <v>629</v>
      </c>
      <c r="C510" s="203" t="s">
        <v>58</v>
      </c>
      <c r="D510" s="200">
        <v>0</v>
      </c>
      <c r="E510" s="204">
        <v>6</v>
      </c>
      <c r="F510" s="201" t="s">
        <v>197</v>
      </c>
      <c r="G510" s="199" t="s">
        <v>513</v>
      </c>
      <c r="H510" s="147">
        <f>VLOOKUP(G:G,RES.,COLUMN(REFERENCES!C:C),FALSE)</f>
        <v>19.78</v>
      </c>
      <c r="I510" s="106">
        <f t="shared" si="7"/>
        <v>1</v>
      </c>
    </row>
    <row r="511" spans="1:9" x14ac:dyDescent="0.25">
      <c r="A511" s="202" t="s">
        <v>476</v>
      </c>
      <c r="B511" s="197" t="s">
        <v>629</v>
      </c>
      <c r="C511" s="203" t="s">
        <v>58</v>
      </c>
      <c r="D511" s="200">
        <v>0</v>
      </c>
      <c r="E511" s="204">
        <v>6</v>
      </c>
      <c r="F511" s="201" t="s">
        <v>198</v>
      </c>
      <c r="G511" s="199" t="s">
        <v>529</v>
      </c>
      <c r="H511" s="147">
        <f>VLOOKUP(G:G,RES.,COLUMN(REFERENCES!C:C),FALSE)</f>
        <v>19.78</v>
      </c>
      <c r="I511" s="106">
        <f t="shared" si="7"/>
        <v>1</v>
      </c>
    </row>
    <row r="512" spans="1:9" x14ac:dyDescent="0.25">
      <c r="A512" s="202" t="s">
        <v>492</v>
      </c>
      <c r="B512" s="197" t="s">
        <v>629</v>
      </c>
      <c r="C512" s="203" t="s">
        <v>58</v>
      </c>
      <c r="D512" s="200">
        <v>0</v>
      </c>
      <c r="E512" s="204">
        <v>6</v>
      </c>
      <c r="F512" s="201" t="s">
        <v>199</v>
      </c>
      <c r="G512" s="199" t="s">
        <v>529</v>
      </c>
      <c r="H512" s="147">
        <f>VLOOKUP(G:G,RES.,COLUMN(REFERENCES!C:C),FALSE)</f>
        <v>19.78</v>
      </c>
      <c r="I512" s="106">
        <f t="shared" si="7"/>
        <v>1</v>
      </c>
    </row>
    <row r="513" spans="1:9" x14ac:dyDescent="0.25">
      <c r="A513" s="202" t="s">
        <v>508</v>
      </c>
      <c r="B513" s="197" t="s">
        <v>629</v>
      </c>
      <c r="C513" s="203" t="s">
        <v>58</v>
      </c>
      <c r="D513" s="200">
        <v>0</v>
      </c>
      <c r="E513" s="204">
        <v>6</v>
      </c>
      <c r="F513" s="201" t="s">
        <v>200</v>
      </c>
      <c r="G513" s="199" t="s">
        <v>529</v>
      </c>
      <c r="H513" s="147">
        <f>VLOOKUP(G:G,RES.,COLUMN(REFERENCES!C:C),FALSE)</f>
        <v>19.78</v>
      </c>
      <c r="I513" s="106">
        <f t="shared" si="7"/>
        <v>1</v>
      </c>
    </row>
    <row r="514" spans="1:9" x14ac:dyDescent="0.25">
      <c r="A514" s="202" t="s">
        <v>726</v>
      </c>
      <c r="B514" s="197" t="s">
        <v>629</v>
      </c>
      <c r="C514" s="203" t="s">
        <v>58</v>
      </c>
      <c r="D514" s="200">
        <v>0</v>
      </c>
      <c r="E514" s="204">
        <v>6</v>
      </c>
      <c r="F514" s="201" t="s">
        <v>707</v>
      </c>
      <c r="G514" s="199" t="s">
        <v>529</v>
      </c>
      <c r="H514" s="147">
        <f>VLOOKUP(G:G,RES.,COLUMN(REFERENCES!C:C),FALSE)</f>
        <v>19.78</v>
      </c>
      <c r="I514" s="106">
        <f t="shared" si="7"/>
        <v>1</v>
      </c>
    </row>
    <row r="515" spans="1:9" x14ac:dyDescent="0.25">
      <c r="A515" s="202" t="s">
        <v>164</v>
      </c>
      <c r="B515" s="197" t="s">
        <v>629</v>
      </c>
      <c r="C515" s="203" t="s">
        <v>58</v>
      </c>
      <c r="D515" s="200">
        <v>0</v>
      </c>
      <c r="E515" s="204">
        <v>6</v>
      </c>
      <c r="F515" s="201" t="s">
        <v>125</v>
      </c>
      <c r="G515" s="199" t="s">
        <v>513</v>
      </c>
      <c r="H515" s="147">
        <f>VLOOKUP(G:G,RES.,COLUMN(REFERENCES!C:C),FALSE)</f>
        <v>19.78</v>
      </c>
      <c r="I515" s="106">
        <f t="shared" si="7"/>
        <v>1</v>
      </c>
    </row>
    <row r="516" spans="1:9" x14ac:dyDescent="0.25">
      <c r="A516" s="202" t="s">
        <v>529</v>
      </c>
      <c r="B516" s="197" t="s">
        <v>629</v>
      </c>
      <c r="C516" s="203" t="s">
        <v>58</v>
      </c>
      <c r="D516" s="200">
        <v>0</v>
      </c>
      <c r="E516" s="204">
        <v>6</v>
      </c>
      <c r="F516" s="201" t="s">
        <v>674</v>
      </c>
      <c r="G516" s="199" t="s">
        <v>529</v>
      </c>
      <c r="H516" s="147">
        <f>VLOOKUP(G:G,RES.,COLUMN(REFERENCES!C:C),FALSE)</f>
        <v>19.78</v>
      </c>
      <c r="I516" s="106">
        <f t="shared" si="7"/>
        <v>1</v>
      </c>
    </row>
    <row r="517" spans="1:9" x14ac:dyDescent="0.25">
      <c r="A517" s="202" t="s">
        <v>513</v>
      </c>
      <c r="B517" s="197" t="s">
        <v>629</v>
      </c>
      <c r="C517" s="203" t="s">
        <v>58</v>
      </c>
      <c r="D517" s="200">
        <v>0</v>
      </c>
      <c r="E517" s="204">
        <v>6</v>
      </c>
      <c r="F517" s="201" t="s">
        <v>673</v>
      </c>
      <c r="G517" s="199" t="s">
        <v>513</v>
      </c>
      <c r="H517" s="147">
        <f>VLOOKUP(G:G,RES.,COLUMN(REFERENCES!C:C),FALSE)</f>
        <v>19.78</v>
      </c>
      <c r="I517" s="106">
        <f t="shared" si="7"/>
        <v>1</v>
      </c>
    </row>
    <row r="518" spans="1:9" x14ac:dyDescent="0.25">
      <c r="A518" s="202" t="s">
        <v>802</v>
      </c>
      <c r="B518" s="197" t="s">
        <v>743</v>
      </c>
      <c r="C518" s="203" t="s">
        <v>731</v>
      </c>
      <c r="D518" s="200">
        <v>0</v>
      </c>
      <c r="E518" s="204">
        <v>2</v>
      </c>
      <c r="F518" s="201" t="s">
        <v>183</v>
      </c>
      <c r="G518" s="199" t="s">
        <v>742</v>
      </c>
      <c r="H518" s="147">
        <f>VLOOKUP(G:G,RES.,COLUMN(REFERENCES!C:C),FALSE)</f>
        <v>43.4</v>
      </c>
      <c r="I518" s="106">
        <f t="shared" ref="I518:I581" si="8">COUNTIF(A:A,A:A)</f>
        <v>1</v>
      </c>
    </row>
    <row r="519" spans="1:9" x14ac:dyDescent="0.25">
      <c r="A519" s="202" t="s">
        <v>803</v>
      </c>
      <c r="B519" s="197" t="s">
        <v>743</v>
      </c>
      <c r="C519" s="203" t="s">
        <v>731</v>
      </c>
      <c r="D519" s="200">
        <v>0</v>
      </c>
      <c r="E519" s="204">
        <v>2</v>
      </c>
      <c r="F519" s="201" t="s">
        <v>184</v>
      </c>
      <c r="G519" s="199" t="s">
        <v>744</v>
      </c>
      <c r="H519" s="147">
        <f>VLOOKUP(G:G,RES.,COLUMN(REFERENCES!C:C),FALSE)</f>
        <v>43.4</v>
      </c>
      <c r="I519" s="106">
        <f t="shared" si="8"/>
        <v>1</v>
      </c>
    </row>
    <row r="520" spans="1:9" x14ac:dyDescent="0.25">
      <c r="A520" s="202" t="s">
        <v>804</v>
      </c>
      <c r="B520" s="197" t="s">
        <v>743</v>
      </c>
      <c r="C520" s="203" t="s">
        <v>731</v>
      </c>
      <c r="D520" s="200">
        <v>0</v>
      </c>
      <c r="E520" s="204">
        <v>2</v>
      </c>
      <c r="F520" s="201" t="s">
        <v>185</v>
      </c>
      <c r="G520" s="199" t="s">
        <v>742</v>
      </c>
      <c r="H520" s="147">
        <f>VLOOKUP(G:G,RES.,COLUMN(REFERENCES!C:C),FALSE)</f>
        <v>43.4</v>
      </c>
      <c r="I520" s="106">
        <f t="shared" si="8"/>
        <v>1</v>
      </c>
    </row>
    <row r="521" spans="1:9" x14ac:dyDescent="0.25">
      <c r="A521" s="202" t="s">
        <v>805</v>
      </c>
      <c r="B521" s="197" t="s">
        <v>743</v>
      </c>
      <c r="C521" s="203" t="s">
        <v>731</v>
      </c>
      <c r="D521" s="200">
        <v>0</v>
      </c>
      <c r="E521" s="204">
        <v>2</v>
      </c>
      <c r="F521" s="201" t="s">
        <v>186</v>
      </c>
      <c r="G521" s="199" t="s">
        <v>742</v>
      </c>
      <c r="H521" s="147">
        <f>VLOOKUP(G:G,RES.,COLUMN(REFERENCES!C:C),FALSE)</f>
        <v>43.4</v>
      </c>
      <c r="I521" s="106">
        <f t="shared" si="8"/>
        <v>1</v>
      </c>
    </row>
    <row r="522" spans="1:9" x14ac:dyDescent="0.25">
      <c r="A522" s="202" t="s">
        <v>806</v>
      </c>
      <c r="B522" s="197" t="s">
        <v>743</v>
      </c>
      <c r="C522" s="203" t="s">
        <v>731</v>
      </c>
      <c r="D522" s="200">
        <v>0</v>
      </c>
      <c r="E522" s="204">
        <v>2</v>
      </c>
      <c r="F522" s="201" t="s">
        <v>187</v>
      </c>
      <c r="G522" s="199" t="s">
        <v>742</v>
      </c>
      <c r="H522" s="147">
        <f>VLOOKUP(G:G,RES.,COLUMN(REFERENCES!C:C),FALSE)</f>
        <v>43.4</v>
      </c>
      <c r="I522" s="106">
        <f t="shared" si="8"/>
        <v>1</v>
      </c>
    </row>
    <row r="523" spans="1:9" x14ac:dyDescent="0.25">
      <c r="A523" s="202" t="s">
        <v>807</v>
      </c>
      <c r="B523" s="197" t="s">
        <v>743</v>
      </c>
      <c r="C523" s="203" t="s">
        <v>731</v>
      </c>
      <c r="D523" s="200">
        <v>0</v>
      </c>
      <c r="E523" s="204">
        <v>2</v>
      </c>
      <c r="F523" s="201" t="s">
        <v>188</v>
      </c>
      <c r="G523" s="199" t="s">
        <v>742</v>
      </c>
      <c r="H523" s="147">
        <f>VLOOKUP(G:G,RES.,COLUMN(REFERENCES!C:C),FALSE)</f>
        <v>43.4</v>
      </c>
      <c r="I523" s="106">
        <f t="shared" si="8"/>
        <v>1</v>
      </c>
    </row>
    <row r="524" spans="1:9" x14ac:dyDescent="0.25">
      <c r="A524" s="202" t="s">
        <v>808</v>
      </c>
      <c r="B524" s="197" t="s">
        <v>743</v>
      </c>
      <c r="C524" s="203" t="s">
        <v>731</v>
      </c>
      <c r="D524" s="200">
        <v>0</v>
      </c>
      <c r="E524" s="204">
        <v>2</v>
      </c>
      <c r="F524" s="201" t="s">
        <v>189</v>
      </c>
      <c r="G524" s="199" t="s">
        <v>742</v>
      </c>
      <c r="H524" s="147">
        <f>VLOOKUP(G:G,RES.,COLUMN(REFERENCES!C:C),FALSE)</f>
        <v>43.4</v>
      </c>
      <c r="I524" s="106">
        <f t="shared" si="8"/>
        <v>1</v>
      </c>
    </row>
    <row r="525" spans="1:9" x14ac:dyDescent="0.25">
      <c r="A525" s="202" t="s">
        <v>809</v>
      </c>
      <c r="B525" s="197" t="s">
        <v>743</v>
      </c>
      <c r="C525" s="203" t="s">
        <v>731</v>
      </c>
      <c r="D525" s="200">
        <v>0</v>
      </c>
      <c r="E525" s="204">
        <v>2</v>
      </c>
      <c r="F525" s="201" t="s">
        <v>190</v>
      </c>
      <c r="G525" s="199" t="s">
        <v>742</v>
      </c>
      <c r="H525" s="147">
        <f>VLOOKUP(G:G,RES.,COLUMN(REFERENCES!C:C),FALSE)</f>
        <v>43.4</v>
      </c>
      <c r="I525" s="106">
        <f t="shared" si="8"/>
        <v>1</v>
      </c>
    </row>
    <row r="526" spans="1:9" x14ac:dyDescent="0.25">
      <c r="A526" s="202" t="s">
        <v>810</v>
      </c>
      <c r="B526" s="197" t="s">
        <v>743</v>
      </c>
      <c r="C526" s="203" t="s">
        <v>731</v>
      </c>
      <c r="D526" s="200">
        <v>0</v>
      </c>
      <c r="E526" s="204">
        <v>2</v>
      </c>
      <c r="F526" s="201" t="s">
        <v>191</v>
      </c>
      <c r="G526" s="199" t="s">
        <v>742</v>
      </c>
      <c r="H526" s="147">
        <f>VLOOKUP(G:G,RES.,COLUMN(REFERENCES!C:C),FALSE)</f>
        <v>43.4</v>
      </c>
      <c r="I526" s="106">
        <f t="shared" si="8"/>
        <v>1</v>
      </c>
    </row>
    <row r="527" spans="1:9" x14ac:dyDescent="0.25">
      <c r="A527" s="202" t="s">
        <v>811</v>
      </c>
      <c r="B527" s="197" t="s">
        <v>743</v>
      </c>
      <c r="C527" s="203" t="s">
        <v>731</v>
      </c>
      <c r="D527" s="200">
        <v>0</v>
      </c>
      <c r="E527" s="204">
        <v>2</v>
      </c>
      <c r="F527" s="201" t="s">
        <v>192</v>
      </c>
      <c r="G527" s="199" t="s">
        <v>742</v>
      </c>
      <c r="H527" s="147">
        <f>VLOOKUP(G:G,RES.,COLUMN(REFERENCES!C:C),FALSE)</f>
        <v>43.4</v>
      </c>
      <c r="I527" s="106">
        <f t="shared" si="8"/>
        <v>1</v>
      </c>
    </row>
    <row r="528" spans="1:9" x14ac:dyDescent="0.25">
      <c r="A528" s="202" t="s">
        <v>812</v>
      </c>
      <c r="B528" s="197" t="s">
        <v>743</v>
      </c>
      <c r="C528" s="203" t="s">
        <v>731</v>
      </c>
      <c r="D528" s="200">
        <v>0</v>
      </c>
      <c r="E528" s="204">
        <v>2</v>
      </c>
      <c r="F528" s="201" t="s">
        <v>193</v>
      </c>
      <c r="G528" s="199" t="s">
        <v>742</v>
      </c>
      <c r="H528" s="147">
        <f>VLOOKUP(G:G,RES.,COLUMN(REFERENCES!C:C),FALSE)</f>
        <v>43.4</v>
      </c>
      <c r="I528" s="106">
        <f t="shared" si="8"/>
        <v>1</v>
      </c>
    </row>
    <row r="529" spans="1:9" x14ac:dyDescent="0.25">
      <c r="A529" s="202" t="s">
        <v>813</v>
      </c>
      <c r="B529" s="197" t="s">
        <v>743</v>
      </c>
      <c r="C529" s="203" t="s">
        <v>731</v>
      </c>
      <c r="D529" s="200">
        <v>0</v>
      </c>
      <c r="E529" s="204">
        <v>2</v>
      </c>
      <c r="F529" s="201" t="s">
        <v>194</v>
      </c>
      <c r="G529" s="199" t="s">
        <v>742</v>
      </c>
      <c r="H529" s="147">
        <f>VLOOKUP(G:G,RES.,COLUMN(REFERENCES!C:C),FALSE)</f>
        <v>43.4</v>
      </c>
      <c r="I529" s="106">
        <f t="shared" si="8"/>
        <v>1</v>
      </c>
    </row>
    <row r="530" spans="1:9" x14ac:dyDescent="0.25">
      <c r="A530" s="202" t="s">
        <v>814</v>
      </c>
      <c r="B530" s="197" t="s">
        <v>743</v>
      </c>
      <c r="C530" s="203" t="s">
        <v>731</v>
      </c>
      <c r="D530" s="200">
        <v>0</v>
      </c>
      <c r="E530" s="204">
        <v>2</v>
      </c>
      <c r="F530" s="201" t="s">
        <v>32</v>
      </c>
      <c r="G530" s="199" t="s">
        <v>744</v>
      </c>
      <c r="H530" s="147">
        <f>VLOOKUP(G:G,RES.,COLUMN(REFERENCES!C:C),FALSE)</f>
        <v>43.4</v>
      </c>
      <c r="I530" s="106">
        <f t="shared" si="8"/>
        <v>1</v>
      </c>
    </row>
    <row r="531" spans="1:9" x14ac:dyDescent="0.25">
      <c r="A531" s="202" t="s">
        <v>815</v>
      </c>
      <c r="B531" s="197" t="s">
        <v>743</v>
      </c>
      <c r="C531" s="203" t="s">
        <v>731</v>
      </c>
      <c r="D531" s="200">
        <v>0</v>
      </c>
      <c r="E531" s="204">
        <v>2</v>
      </c>
      <c r="F531" s="201" t="s">
        <v>195</v>
      </c>
      <c r="G531" s="199" t="s">
        <v>742</v>
      </c>
      <c r="H531" s="147">
        <f>VLOOKUP(G:G,RES.,COLUMN(REFERENCES!C:C),FALSE)</f>
        <v>43.4</v>
      </c>
      <c r="I531" s="106">
        <f t="shared" si="8"/>
        <v>1</v>
      </c>
    </row>
    <row r="532" spans="1:9" x14ac:dyDescent="0.25">
      <c r="A532" s="202" t="s">
        <v>816</v>
      </c>
      <c r="B532" s="197" t="s">
        <v>743</v>
      </c>
      <c r="C532" s="203" t="s">
        <v>731</v>
      </c>
      <c r="D532" s="200">
        <v>0</v>
      </c>
      <c r="E532" s="204">
        <v>2</v>
      </c>
      <c r="F532" s="201" t="s">
        <v>196</v>
      </c>
      <c r="G532" s="199" t="s">
        <v>742</v>
      </c>
      <c r="H532" s="147">
        <f>VLOOKUP(G:G,RES.,COLUMN(REFERENCES!C:C),FALSE)</f>
        <v>43.4</v>
      </c>
      <c r="I532" s="106">
        <f t="shared" si="8"/>
        <v>1</v>
      </c>
    </row>
    <row r="533" spans="1:9" x14ac:dyDescent="0.25">
      <c r="A533" s="202" t="s">
        <v>817</v>
      </c>
      <c r="B533" s="197" t="s">
        <v>743</v>
      </c>
      <c r="C533" s="203" t="s">
        <v>731</v>
      </c>
      <c r="D533" s="200">
        <v>0</v>
      </c>
      <c r="E533" s="204">
        <v>2</v>
      </c>
      <c r="F533" s="201" t="s">
        <v>124</v>
      </c>
      <c r="G533" s="199" t="s">
        <v>742</v>
      </c>
      <c r="H533" s="147">
        <f>VLOOKUP(G:G,RES.,COLUMN(REFERENCES!C:C),FALSE)</f>
        <v>43.4</v>
      </c>
      <c r="I533" s="106">
        <f t="shared" si="8"/>
        <v>1</v>
      </c>
    </row>
    <row r="534" spans="1:9" x14ac:dyDescent="0.25">
      <c r="A534" s="202" t="s">
        <v>818</v>
      </c>
      <c r="B534" s="197" t="s">
        <v>743</v>
      </c>
      <c r="C534" s="203" t="s">
        <v>731</v>
      </c>
      <c r="D534" s="200">
        <v>0</v>
      </c>
      <c r="E534" s="204">
        <v>2</v>
      </c>
      <c r="F534" s="201" t="s">
        <v>197</v>
      </c>
      <c r="G534" s="199" t="s">
        <v>744</v>
      </c>
      <c r="H534" s="147">
        <f>VLOOKUP(G:G,RES.,COLUMN(REFERENCES!C:C),FALSE)</f>
        <v>43.4</v>
      </c>
      <c r="I534" s="106">
        <f t="shared" si="8"/>
        <v>1</v>
      </c>
    </row>
    <row r="535" spans="1:9" x14ac:dyDescent="0.25">
      <c r="A535" s="202" t="s">
        <v>819</v>
      </c>
      <c r="B535" s="197" t="s">
        <v>743</v>
      </c>
      <c r="C535" s="203" t="s">
        <v>731</v>
      </c>
      <c r="D535" s="200">
        <v>0</v>
      </c>
      <c r="E535" s="204">
        <v>2</v>
      </c>
      <c r="F535" s="201" t="s">
        <v>198</v>
      </c>
      <c r="G535" s="199" t="s">
        <v>742</v>
      </c>
      <c r="H535" s="147">
        <f>VLOOKUP(G:G,RES.,COLUMN(REFERENCES!C:C),FALSE)</f>
        <v>43.4</v>
      </c>
      <c r="I535" s="106">
        <f t="shared" si="8"/>
        <v>1</v>
      </c>
    </row>
    <row r="536" spans="1:9" x14ac:dyDescent="0.25">
      <c r="A536" s="202" t="s">
        <v>820</v>
      </c>
      <c r="B536" s="197" t="s">
        <v>743</v>
      </c>
      <c r="C536" s="203" t="s">
        <v>731</v>
      </c>
      <c r="D536" s="200">
        <v>0</v>
      </c>
      <c r="E536" s="204">
        <v>2</v>
      </c>
      <c r="F536" s="201" t="s">
        <v>199</v>
      </c>
      <c r="G536" s="199" t="s">
        <v>742</v>
      </c>
      <c r="H536" s="147">
        <f>VLOOKUP(G:G,RES.,COLUMN(REFERENCES!C:C),FALSE)</f>
        <v>43.4</v>
      </c>
      <c r="I536" s="106">
        <f t="shared" si="8"/>
        <v>1</v>
      </c>
    </row>
    <row r="537" spans="1:9" x14ac:dyDescent="0.25">
      <c r="A537" s="202" t="s">
        <v>821</v>
      </c>
      <c r="B537" s="197" t="s">
        <v>743</v>
      </c>
      <c r="C537" s="203" t="s">
        <v>731</v>
      </c>
      <c r="D537" s="200">
        <v>0</v>
      </c>
      <c r="E537" s="204">
        <v>2</v>
      </c>
      <c r="F537" s="201" t="s">
        <v>200</v>
      </c>
      <c r="G537" s="199" t="s">
        <v>742</v>
      </c>
      <c r="H537" s="147">
        <f>VLOOKUP(G:G,RES.,COLUMN(REFERENCES!C:C),FALSE)</f>
        <v>43.4</v>
      </c>
      <c r="I537" s="106">
        <f t="shared" si="8"/>
        <v>1</v>
      </c>
    </row>
    <row r="538" spans="1:9" x14ac:dyDescent="0.25">
      <c r="A538" s="202" t="s">
        <v>822</v>
      </c>
      <c r="B538" s="197" t="s">
        <v>743</v>
      </c>
      <c r="C538" s="203" t="s">
        <v>731</v>
      </c>
      <c r="D538" s="200">
        <v>0</v>
      </c>
      <c r="E538" s="204">
        <v>2</v>
      </c>
      <c r="F538" s="201" t="s">
        <v>707</v>
      </c>
      <c r="G538" s="199" t="s">
        <v>742</v>
      </c>
      <c r="H538" s="147">
        <f>VLOOKUP(G:G,RES.,COLUMN(REFERENCES!C:C),FALSE)</f>
        <v>43.4</v>
      </c>
      <c r="I538" s="106">
        <f t="shared" si="8"/>
        <v>1</v>
      </c>
    </row>
    <row r="539" spans="1:9" x14ac:dyDescent="0.25">
      <c r="A539" s="202" t="s">
        <v>823</v>
      </c>
      <c r="B539" s="197" t="s">
        <v>743</v>
      </c>
      <c r="C539" s="203" t="s">
        <v>731</v>
      </c>
      <c r="D539" s="200">
        <v>0</v>
      </c>
      <c r="E539" s="204">
        <v>2</v>
      </c>
      <c r="F539" s="201" t="s">
        <v>125</v>
      </c>
      <c r="G539" s="199" t="s">
        <v>744</v>
      </c>
      <c r="H539" s="147">
        <f>VLOOKUP(G:G,RES.,COLUMN(REFERENCES!C:C),FALSE)</f>
        <v>43.4</v>
      </c>
      <c r="I539" s="106">
        <f t="shared" si="8"/>
        <v>1</v>
      </c>
    </row>
    <row r="540" spans="1:9" x14ac:dyDescent="0.25">
      <c r="A540" s="202" t="s">
        <v>742</v>
      </c>
      <c r="B540" s="197" t="s">
        <v>743</v>
      </c>
      <c r="C540" s="203" t="s">
        <v>731</v>
      </c>
      <c r="D540" s="200">
        <v>0</v>
      </c>
      <c r="E540" s="204">
        <v>2</v>
      </c>
      <c r="F540" s="201" t="s">
        <v>674</v>
      </c>
      <c r="G540" s="199" t="s">
        <v>742</v>
      </c>
      <c r="H540" s="147">
        <f>VLOOKUP(G:G,RES.,COLUMN(REFERENCES!C:C),FALSE)</f>
        <v>43.4</v>
      </c>
      <c r="I540" s="106">
        <f t="shared" si="8"/>
        <v>1</v>
      </c>
    </row>
    <row r="541" spans="1:9" x14ac:dyDescent="0.25">
      <c r="A541" s="202" t="s">
        <v>744</v>
      </c>
      <c r="B541" s="197" t="s">
        <v>743</v>
      </c>
      <c r="C541" s="203" t="s">
        <v>731</v>
      </c>
      <c r="D541" s="200">
        <v>0</v>
      </c>
      <c r="E541" s="204">
        <v>2</v>
      </c>
      <c r="F541" s="201" t="s">
        <v>673</v>
      </c>
      <c r="G541" s="199" t="s">
        <v>744</v>
      </c>
      <c r="H541" s="147">
        <f>VLOOKUP(G:G,RES.,COLUMN(REFERENCES!C:C),FALSE)</f>
        <v>43.4</v>
      </c>
      <c r="I541" s="106">
        <f t="shared" si="8"/>
        <v>1</v>
      </c>
    </row>
    <row r="542" spans="1:9" x14ac:dyDescent="0.25">
      <c r="A542" s="202" t="s">
        <v>824</v>
      </c>
      <c r="B542" s="197" t="s">
        <v>756</v>
      </c>
      <c r="C542" s="203" t="s">
        <v>732</v>
      </c>
      <c r="D542" s="200">
        <v>0</v>
      </c>
      <c r="E542" s="204">
        <v>4</v>
      </c>
      <c r="F542" s="201" t="s">
        <v>183</v>
      </c>
      <c r="G542" s="199" t="s">
        <v>745</v>
      </c>
      <c r="H542" s="147">
        <f>VLOOKUP(G:G,RES.,COLUMN(REFERENCES!C:C),FALSE)</f>
        <v>17.940000000000001</v>
      </c>
      <c r="I542" s="106">
        <f t="shared" si="8"/>
        <v>1</v>
      </c>
    </row>
    <row r="543" spans="1:9" x14ac:dyDescent="0.25">
      <c r="A543" s="202" t="s">
        <v>825</v>
      </c>
      <c r="B543" s="197" t="s">
        <v>756</v>
      </c>
      <c r="C543" s="203" t="s">
        <v>732</v>
      </c>
      <c r="D543" s="200">
        <v>0</v>
      </c>
      <c r="E543" s="204">
        <v>4</v>
      </c>
      <c r="F543" s="201" t="s">
        <v>184</v>
      </c>
      <c r="G543" s="199" t="s">
        <v>746</v>
      </c>
      <c r="H543" s="147">
        <f>VLOOKUP(G:G,RES.,COLUMN(REFERENCES!C:C),FALSE)</f>
        <v>17.940000000000001</v>
      </c>
      <c r="I543" s="106">
        <f t="shared" si="8"/>
        <v>1</v>
      </c>
    </row>
    <row r="544" spans="1:9" x14ac:dyDescent="0.25">
      <c r="A544" s="202" t="s">
        <v>826</v>
      </c>
      <c r="B544" s="197" t="s">
        <v>756</v>
      </c>
      <c r="C544" s="203" t="s">
        <v>732</v>
      </c>
      <c r="D544" s="200">
        <v>0</v>
      </c>
      <c r="E544" s="204">
        <v>4</v>
      </c>
      <c r="F544" s="201" t="s">
        <v>185</v>
      </c>
      <c r="G544" s="199" t="s">
        <v>745</v>
      </c>
      <c r="H544" s="147">
        <f>VLOOKUP(G:G,RES.,COLUMN(REFERENCES!C:C),FALSE)</f>
        <v>17.940000000000001</v>
      </c>
      <c r="I544" s="106">
        <f t="shared" si="8"/>
        <v>1</v>
      </c>
    </row>
    <row r="545" spans="1:9" x14ac:dyDescent="0.25">
      <c r="A545" s="202" t="s">
        <v>827</v>
      </c>
      <c r="B545" s="197" t="s">
        <v>756</v>
      </c>
      <c r="C545" s="203" t="s">
        <v>732</v>
      </c>
      <c r="D545" s="200">
        <v>0</v>
      </c>
      <c r="E545" s="204">
        <v>4</v>
      </c>
      <c r="F545" s="201" t="s">
        <v>186</v>
      </c>
      <c r="G545" s="199" t="s">
        <v>745</v>
      </c>
      <c r="H545" s="147">
        <f>VLOOKUP(G:G,RES.,COLUMN(REFERENCES!C:C),FALSE)</f>
        <v>17.940000000000001</v>
      </c>
      <c r="I545" s="106">
        <f t="shared" si="8"/>
        <v>1</v>
      </c>
    </row>
    <row r="546" spans="1:9" x14ac:dyDescent="0.25">
      <c r="A546" s="202" t="s">
        <v>828</v>
      </c>
      <c r="B546" s="197" t="s">
        <v>756</v>
      </c>
      <c r="C546" s="203" t="s">
        <v>732</v>
      </c>
      <c r="D546" s="200">
        <v>0</v>
      </c>
      <c r="E546" s="204">
        <v>4</v>
      </c>
      <c r="F546" s="201" t="s">
        <v>187</v>
      </c>
      <c r="G546" s="199" t="s">
        <v>745</v>
      </c>
      <c r="H546" s="147">
        <f>VLOOKUP(G:G,RES.,COLUMN(REFERENCES!C:C),FALSE)</f>
        <v>17.940000000000001</v>
      </c>
      <c r="I546" s="106">
        <f t="shared" si="8"/>
        <v>1</v>
      </c>
    </row>
    <row r="547" spans="1:9" x14ac:dyDescent="0.25">
      <c r="A547" s="202" t="s">
        <v>829</v>
      </c>
      <c r="B547" s="197" t="s">
        <v>756</v>
      </c>
      <c r="C547" s="203" t="s">
        <v>732</v>
      </c>
      <c r="D547" s="200">
        <v>0</v>
      </c>
      <c r="E547" s="204">
        <v>4</v>
      </c>
      <c r="F547" s="201" t="s">
        <v>188</v>
      </c>
      <c r="G547" s="199" t="s">
        <v>745</v>
      </c>
      <c r="H547" s="147">
        <f>VLOOKUP(G:G,RES.,COLUMN(REFERENCES!C:C),FALSE)</f>
        <v>17.940000000000001</v>
      </c>
      <c r="I547" s="106">
        <f t="shared" si="8"/>
        <v>1</v>
      </c>
    </row>
    <row r="548" spans="1:9" x14ac:dyDescent="0.25">
      <c r="A548" s="202" t="s">
        <v>830</v>
      </c>
      <c r="B548" s="197" t="s">
        <v>756</v>
      </c>
      <c r="C548" s="203" t="s">
        <v>732</v>
      </c>
      <c r="D548" s="200">
        <v>0</v>
      </c>
      <c r="E548" s="204">
        <v>4</v>
      </c>
      <c r="F548" s="201" t="s">
        <v>189</v>
      </c>
      <c r="G548" s="199" t="s">
        <v>745</v>
      </c>
      <c r="H548" s="147">
        <f>VLOOKUP(G:G,RES.,COLUMN(REFERENCES!C:C),FALSE)</f>
        <v>17.940000000000001</v>
      </c>
      <c r="I548" s="106">
        <f t="shared" si="8"/>
        <v>1</v>
      </c>
    </row>
    <row r="549" spans="1:9" x14ac:dyDescent="0.25">
      <c r="A549" s="202" t="s">
        <v>831</v>
      </c>
      <c r="B549" s="197" t="s">
        <v>756</v>
      </c>
      <c r="C549" s="203" t="s">
        <v>732</v>
      </c>
      <c r="D549" s="200">
        <v>0</v>
      </c>
      <c r="E549" s="204">
        <v>4</v>
      </c>
      <c r="F549" s="201" t="s">
        <v>190</v>
      </c>
      <c r="G549" s="199" t="s">
        <v>745</v>
      </c>
      <c r="H549" s="147">
        <f>VLOOKUP(G:G,RES.,COLUMN(REFERENCES!C:C),FALSE)</f>
        <v>17.940000000000001</v>
      </c>
      <c r="I549" s="106">
        <f t="shared" si="8"/>
        <v>1</v>
      </c>
    </row>
    <row r="550" spans="1:9" x14ac:dyDescent="0.25">
      <c r="A550" s="202" t="s">
        <v>832</v>
      </c>
      <c r="B550" s="197" t="s">
        <v>756</v>
      </c>
      <c r="C550" s="203" t="s">
        <v>732</v>
      </c>
      <c r="D550" s="200">
        <v>0</v>
      </c>
      <c r="E550" s="204">
        <v>4</v>
      </c>
      <c r="F550" s="201" t="s">
        <v>191</v>
      </c>
      <c r="G550" s="199" t="s">
        <v>745</v>
      </c>
      <c r="H550" s="147">
        <f>VLOOKUP(G:G,RES.,COLUMN(REFERENCES!C:C),FALSE)</f>
        <v>17.940000000000001</v>
      </c>
      <c r="I550" s="106">
        <f t="shared" si="8"/>
        <v>1</v>
      </c>
    </row>
    <row r="551" spans="1:9" x14ac:dyDescent="0.25">
      <c r="A551" s="202" t="s">
        <v>833</v>
      </c>
      <c r="B551" s="197" t="s">
        <v>756</v>
      </c>
      <c r="C551" s="203" t="s">
        <v>732</v>
      </c>
      <c r="D551" s="200">
        <v>0</v>
      </c>
      <c r="E551" s="204">
        <v>4</v>
      </c>
      <c r="F551" s="201" t="s">
        <v>192</v>
      </c>
      <c r="G551" s="199" t="s">
        <v>745</v>
      </c>
      <c r="H551" s="147">
        <f>VLOOKUP(G:G,RES.,COLUMN(REFERENCES!C:C),FALSE)</f>
        <v>17.940000000000001</v>
      </c>
      <c r="I551" s="106">
        <f t="shared" si="8"/>
        <v>1</v>
      </c>
    </row>
    <row r="552" spans="1:9" x14ac:dyDescent="0.25">
      <c r="A552" s="202" t="s">
        <v>834</v>
      </c>
      <c r="B552" s="197" t="s">
        <v>756</v>
      </c>
      <c r="C552" s="203" t="s">
        <v>732</v>
      </c>
      <c r="D552" s="200">
        <v>0</v>
      </c>
      <c r="E552" s="204">
        <v>4</v>
      </c>
      <c r="F552" s="201" t="s">
        <v>193</v>
      </c>
      <c r="G552" s="199" t="s">
        <v>745</v>
      </c>
      <c r="H552" s="147">
        <f>VLOOKUP(G:G,RES.,COLUMN(REFERENCES!C:C),FALSE)</f>
        <v>17.940000000000001</v>
      </c>
      <c r="I552" s="106">
        <f t="shared" si="8"/>
        <v>1</v>
      </c>
    </row>
    <row r="553" spans="1:9" x14ac:dyDescent="0.25">
      <c r="A553" s="202" t="s">
        <v>835</v>
      </c>
      <c r="B553" s="197" t="s">
        <v>756</v>
      </c>
      <c r="C553" s="203" t="s">
        <v>732</v>
      </c>
      <c r="D553" s="200">
        <v>0</v>
      </c>
      <c r="E553" s="204">
        <v>4</v>
      </c>
      <c r="F553" s="201" t="s">
        <v>194</v>
      </c>
      <c r="G553" s="199" t="s">
        <v>745</v>
      </c>
      <c r="H553" s="147">
        <f>VLOOKUP(G:G,RES.,COLUMN(REFERENCES!C:C),FALSE)</f>
        <v>17.940000000000001</v>
      </c>
      <c r="I553" s="106">
        <f t="shared" si="8"/>
        <v>1</v>
      </c>
    </row>
    <row r="554" spans="1:9" x14ac:dyDescent="0.25">
      <c r="A554" s="202" t="s">
        <v>836</v>
      </c>
      <c r="B554" s="197" t="s">
        <v>756</v>
      </c>
      <c r="C554" s="203" t="s">
        <v>732</v>
      </c>
      <c r="D554" s="200">
        <v>0</v>
      </c>
      <c r="E554" s="204">
        <v>4</v>
      </c>
      <c r="F554" s="201" t="s">
        <v>32</v>
      </c>
      <c r="G554" s="199" t="s">
        <v>746</v>
      </c>
      <c r="H554" s="147">
        <f>VLOOKUP(G:G,RES.,COLUMN(REFERENCES!C:C),FALSE)</f>
        <v>17.940000000000001</v>
      </c>
      <c r="I554" s="106">
        <f t="shared" si="8"/>
        <v>1</v>
      </c>
    </row>
    <row r="555" spans="1:9" x14ac:dyDescent="0.25">
      <c r="A555" s="202" t="s">
        <v>837</v>
      </c>
      <c r="B555" s="197" t="s">
        <v>756</v>
      </c>
      <c r="C555" s="203" t="s">
        <v>732</v>
      </c>
      <c r="D555" s="200">
        <v>0</v>
      </c>
      <c r="E555" s="204">
        <v>4</v>
      </c>
      <c r="F555" s="201" t="s">
        <v>195</v>
      </c>
      <c r="G555" s="199" t="s">
        <v>745</v>
      </c>
      <c r="H555" s="147">
        <f>VLOOKUP(G:G,RES.,COLUMN(REFERENCES!C:C),FALSE)</f>
        <v>17.940000000000001</v>
      </c>
      <c r="I555" s="106">
        <f t="shared" si="8"/>
        <v>1</v>
      </c>
    </row>
    <row r="556" spans="1:9" x14ac:dyDescent="0.25">
      <c r="A556" s="202" t="s">
        <v>838</v>
      </c>
      <c r="B556" s="197" t="s">
        <v>756</v>
      </c>
      <c r="C556" s="203" t="s">
        <v>732</v>
      </c>
      <c r="D556" s="200">
        <v>0</v>
      </c>
      <c r="E556" s="204">
        <v>4</v>
      </c>
      <c r="F556" s="201" t="s">
        <v>196</v>
      </c>
      <c r="G556" s="199" t="s">
        <v>745</v>
      </c>
      <c r="H556" s="147">
        <f>VLOOKUP(G:G,RES.,COLUMN(REFERENCES!C:C),FALSE)</f>
        <v>17.940000000000001</v>
      </c>
      <c r="I556" s="106">
        <f t="shared" si="8"/>
        <v>1</v>
      </c>
    </row>
    <row r="557" spans="1:9" x14ac:dyDescent="0.25">
      <c r="A557" s="202" t="s">
        <v>839</v>
      </c>
      <c r="B557" s="197" t="s">
        <v>756</v>
      </c>
      <c r="C557" s="203" t="s">
        <v>732</v>
      </c>
      <c r="D557" s="200">
        <v>0</v>
      </c>
      <c r="E557" s="204">
        <v>4</v>
      </c>
      <c r="F557" s="201" t="s">
        <v>124</v>
      </c>
      <c r="G557" s="199" t="s">
        <v>745</v>
      </c>
      <c r="H557" s="147">
        <f>VLOOKUP(G:G,RES.,COLUMN(REFERENCES!C:C),FALSE)</f>
        <v>17.940000000000001</v>
      </c>
      <c r="I557" s="106">
        <f t="shared" si="8"/>
        <v>1</v>
      </c>
    </row>
    <row r="558" spans="1:9" x14ac:dyDescent="0.25">
      <c r="A558" s="202" t="s">
        <v>840</v>
      </c>
      <c r="B558" s="197" t="s">
        <v>756</v>
      </c>
      <c r="C558" s="203" t="s">
        <v>732</v>
      </c>
      <c r="D558" s="200">
        <v>0</v>
      </c>
      <c r="E558" s="204">
        <v>4</v>
      </c>
      <c r="F558" s="201" t="s">
        <v>197</v>
      </c>
      <c r="G558" s="199" t="s">
        <v>746</v>
      </c>
      <c r="H558" s="147">
        <f>VLOOKUP(G:G,RES.,COLUMN(REFERENCES!C:C),FALSE)</f>
        <v>17.940000000000001</v>
      </c>
      <c r="I558" s="106">
        <f t="shared" si="8"/>
        <v>1</v>
      </c>
    </row>
    <row r="559" spans="1:9" x14ac:dyDescent="0.25">
      <c r="A559" s="202" t="s">
        <v>841</v>
      </c>
      <c r="B559" s="197" t="s">
        <v>756</v>
      </c>
      <c r="C559" s="203" t="s">
        <v>732</v>
      </c>
      <c r="D559" s="200">
        <v>0</v>
      </c>
      <c r="E559" s="204">
        <v>4</v>
      </c>
      <c r="F559" s="201" t="s">
        <v>198</v>
      </c>
      <c r="G559" s="199" t="s">
        <v>745</v>
      </c>
      <c r="H559" s="147">
        <f>VLOOKUP(G:G,RES.,COLUMN(REFERENCES!C:C),FALSE)</f>
        <v>17.940000000000001</v>
      </c>
      <c r="I559" s="106">
        <f t="shared" si="8"/>
        <v>1</v>
      </c>
    </row>
    <row r="560" spans="1:9" x14ac:dyDescent="0.25">
      <c r="A560" s="202" t="s">
        <v>842</v>
      </c>
      <c r="B560" s="197" t="s">
        <v>756</v>
      </c>
      <c r="C560" s="203" t="s">
        <v>732</v>
      </c>
      <c r="D560" s="200">
        <v>0</v>
      </c>
      <c r="E560" s="204">
        <v>4</v>
      </c>
      <c r="F560" s="201" t="s">
        <v>199</v>
      </c>
      <c r="G560" s="199" t="s">
        <v>745</v>
      </c>
      <c r="H560" s="147">
        <f>VLOOKUP(G:G,RES.,COLUMN(REFERENCES!C:C),FALSE)</f>
        <v>17.940000000000001</v>
      </c>
      <c r="I560" s="106">
        <f t="shared" si="8"/>
        <v>1</v>
      </c>
    </row>
    <row r="561" spans="1:9" x14ac:dyDescent="0.25">
      <c r="A561" s="202" t="s">
        <v>843</v>
      </c>
      <c r="B561" s="197" t="s">
        <v>756</v>
      </c>
      <c r="C561" s="203" t="s">
        <v>732</v>
      </c>
      <c r="D561" s="200">
        <v>0</v>
      </c>
      <c r="E561" s="204">
        <v>4</v>
      </c>
      <c r="F561" s="201" t="s">
        <v>200</v>
      </c>
      <c r="G561" s="199" t="s">
        <v>745</v>
      </c>
      <c r="H561" s="147">
        <f>VLOOKUP(G:G,RES.,COLUMN(REFERENCES!C:C),FALSE)</f>
        <v>17.940000000000001</v>
      </c>
      <c r="I561" s="106">
        <f t="shared" si="8"/>
        <v>1</v>
      </c>
    </row>
    <row r="562" spans="1:9" x14ac:dyDescent="0.25">
      <c r="A562" s="202" t="s">
        <v>844</v>
      </c>
      <c r="B562" s="197" t="s">
        <v>756</v>
      </c>
      <c r="C562" s="203" t="s">
        <v>732</v>
      </c>
      <c r="D562" s="200">
        <v>0</v>
      </c>
      <c r="E562" s="204">
        <v>4</v>
      </c>
      <c r="F562" s="201" t="s">
        <v>707</v>
      </c>
      <c r="G562" s="199" t="s">
        <v>745</v>
      </c>
      <c r="H562" s="147">
        <f>VLOOKUP(G:G,RES.,COLUMN(REFERENCES!C:C),FALSE)</f>
        <v>17.940000000000001</v>
      </c>
      <c r="I562" s="106">
        <f t="shared" si="8"/>
        <v>1</v>
      </c>
    </row>
    <row r="563" spans="1:9" x14ac:dyDescent="0.25">
      <c r="A563" s="202" t="s">
        <v>845</v>
      </c>
      <c r="B563" s="197" t="s">
        <v>756</v>
      </c>
      <c r="C563" s="203" t="s">
        <v>732</v>
      </c>
      <c r="D563" s="200">
        <v>0</v>
      </c>
      <c r="E563" s="204">
        <v>4</v>
      </c>
      <c r="F563" s="201" t="s">
        <v>125</v>
      </c>
      <c r="G563" s="199" t="s">
        <v>746</v>
      </c>
      <c r="H563" s="147">
        <f>VLOOKUP(G:G,RES.,COLUMN(REFERENCES!C:C),FALSE)</f>
        <v>17.940000000000001</v>
      </c>
      <c r="I563" s="106">
        <f t="shared" si="8"/>
        <v>1</v>
      </c>
    </row>
    <row r="564" spans="1:9" x14ac:dyDescent="0.25">
      <c r="A564" s="202" t="s">
        <v>745</v>
      </c>
      <c r="B564" s="197" t="s">
        <v>756</v>
      </c>
      <c r="C564" s="203" t="s">
        <v>732</v>
      </c>
      <c r="D564" s="200">
        <v>0</v>
      </c>
      <c r="E564" s="204">
        <v>4</v>
      </c>
      <c r="F564" s="201" t="s">
        <v>674</v>
      </c>
      <c r="G564" s="199" t="s">
        <v>745</v>
      </c>
      <c r="H564" s="147">
        <f>VLOOKUP(G:G,RES.,COLUMN(REFERENCES!C:C),FALSE)</f>
        <v>17.940000000000001</v>
      </c>
      <c r="I564" s="106">
        <f t="shared" si="8"/>
        <v>1</v>
      </c>
    </row>
    <row r="565" spans="1:9" x14ac:dyDescent="0.25">
      <c r="A565" s="202" t="s">
        <v>746</v>
      </c>
      <c r="B565" s="197" t="s">
        <v>756</v>
      </c>
      <c r="C565" s="203" t="s">
        <v>732</v>
      </c>
      <c r="D565" s="200">
        <v>0</v>
      </c>
      <c r="E565" s="204">
        <v>4</v>
      </c>
      <c r="F565" s="201" t="s">
        <v>673</v>
      </c>
      <c r="G565" s="199" t="s">
        <v>746</v>
      </c>
      <c r="H565" s="147">
        <f>VLOOKUP(G:G,RES.,COLUMN(REFERENCES!C:C),FALSE)</f>
        <v>17.940000000000001</v>
      </c>
      <c r="I565" s="106">
        <f t="shared" si="8"/>
        <v>1</v>
      </c>
    </row>
    <row r="566" spans="1:9" x14ac:dyDescent="0.25">
      <c r="A566" s="202" t="s">
        <v>846</v>
      </c>
      <c r="B566" s="197" t="s">
        <v>748</v>
      </c>
      <c r="C566" s="203" t="s">
        <v>733</v>
      </c>
      <c r="D566" s="200">
        <v>0</v>
      </c>
      <c r="E566" s="204">
        <v>2</v>
      </c>
      <c r="F566" s="201" t="s">
        <v>183</v>
      </c>
      <c r="G566" s="199" t="s">
        <v>747</v>
      </c>
      <c r="H566" s="147">
        <f>VLOOKUP(G:G,RES.,COLUMN(REFERENCES!C:C),FALSE)</f>
        <v>104.98</v>
      </c>
      <c r="I566" s="106">
        <f t="shared" si="8"/>
        <v>1</v>
      </c>
    </row>
    <row r="567" spans="1:9" x14ac:dyDescent="0.25">
      <c r="A567" s="202" t="s">
        <v>847</v>
      </c>
      <c r="B567" s="197" t="s">
        <v>748</v>
      </c>
      <c r="C567" s="203" t="s">
        <v>733</v>
      </c>
      <c r="D567" s="200">
        <v>0</v>
      </c>
      <c r="E567" s="204">
        <v>2</v>
      </c>
      <c r="F567" s="201" t="s">
        <v>184</v>
      </c>
      <c r="G567" s="199" t="s">
        <v>749</v>
      </c>
      <c r="H567" s="147">
        <f>VLOOKUP(G:G,RES.,COLUMN(REFERENCES!C:C),FALSE)</f>
        <v>104.98</v>
      </c>
      <c r="I567" s="106">
        <f t="shared" si="8"/>
        <v>1</v>
      </c>
    </row>
    <row r="568" spans="1:9" x14ac:dyDescent="0.25">
      <c r="A568" s="202" t="s">
        <v>848</v>
      </c>
      <c r="B568" s="197" t="s">
        <v>748</v>
      </c>
      <c r="C568" s="203" t="s">
        <v>733</v>
      </c>
      <c r="D568" s="200">
        <v>0</v>
      </c>
      <c r="E568" s="204">
        <v>2</v>
      </c>
      <c r="F568" s="201" t="s">
        <v>185</v>
      </c>
      <c r="G568" s="199" t="s">
        <v>747</v>
      </c>
      <c r="H568" s="147">
        <f>VLOOKUP(G:G,RES.,COLUMN(REFERENCES!C:C),FALSE)</f>
        <v>104.98</v>
      </c>
      <c r="I568" s="106">
        <f t="shared" si="8"/>
        <v>1</v>
      </c>
    </row>
    <row r="569" spans="1:9" x14ac:dyDescent="0.25">
      <c r="A569" s="202" t="s">
        <v>849</v>
      </c>
      <c r="B569" s="197" t="s">
        <v>748</v>
      </c>
      <c r="C569" s="203" t="s">
        <v>733</v>
      </c>
      <c r="D569" s="200">
        <v>0</v>
      </c>
      <c r="E569" s="204">
        <v>2</v>
      </c>
      <c r="F569" s="201" t="s">
        <v>186</v>
      </c>
      <c r="G569" s="199" t="s">
        <v>747</v>
      </c>
      <c r="H569" s="147">
        <f>VLOOKUP(G:G,RES.,COLUMN(REFERENCES!C:C),FALSE)</f>
        <v>104.98</v>
      </c>
      <c r="I569" s="106">
        <f t="shared" si="8"/>
        <v>1</v>
      </c>
    </row>
    <row r="570" spans="1:9" x14ac:dyDescent="0.25">
      <c r="A570" s="202" t="s">
        <v>850</v>
      </c>
      <c r="B570" s="197" t="s">
        <v>748</v>
      </c>
      <c r="C570" s="203" t="s">
        <v>733</v>
      </c>
      <c r="D570" s="200">
        <v>0</v>
      </c>
      <c r="E570" s="204">
        <v>2</v>
      </c>
      <c r="F570" s="201" t="s">
        <v>187</v>
      </c>
      <c r="G570" s="199" t="s">
        <v>747</v>
      </c>
      <c r="H570" s="147">
        <f>VLOOKUP(G:G,RES.,COLUMN(REFERENCES!C:C),FALSE)</f>
        <v>104.98</v>
      </c>
      <c r="I570" s="106">
        <f t="shared" si="8"/>
        <v>1</v>
      </c>
    </row>
    <row r="571" spans="1:9" x14ac:dyDescent="0.25">
      <c r="A571" s="202" t="s">
        <v>851</v>
      </c>
      <c r="B571" s="197" t="s">
        <v>748</v>
      </c>
      <c r="C571" s="203" t="s">
        <v>733</v>
      </c>
      <c r="D571" s="200">
        <v>0</v>
      </c>
      <c r="E571" s="204">
        <v>2</v>
      </c>
      <c r="F571" s="201" t="s">
        <v>188</v>
      </c>
      <c r="G571" s="199" t="s">
        <v>747</v>
      </c>
      <c r="H571" s="147">
        <f>VLOOKUP(G:G,RES.,COLUMN(REFERENCES!C:C),FALSE)</f>
        <v>104.98</v>
      </c>
      <c r="I571" s="106">
        <f t="shared" si="8"/>
        <v>1</v>
      </c>
    </row>
    <row r="572" spans="1:9" x14ac:dyDescent="0.25">
      <c r="A572" s="202" t="s">
        <v>852</v>
      </c>
      <c r="B572" s="197" t="s">
        <v>748</v>
      </c>
      <c r="C572" s="203" t="s">
        <v>733</v>
      </c>
      <c r="D572" s="200">
        <v>0</v>
      </c>
      <c r="E572" s="204">
        <v>2</v>
      </c>
      <c r="F572" s="201" t="s">
        <v>189</v>
      </c>
      <c r="G572" s="199" t="s">
        <v>747</v>
      </c>
      <c r="H572" s="147">
        <f>VLOOKUP(G:G,RES.,COLUMN(REFERENCES!C:C),FALSE)</f>
        <v>104.98</v>
      </c>
      <c r="I572" s="106">
        <f t="shared" si="8"/>
        <v>1</v>
      </c>
    </row>
    <row r="573" spans="1:9" x14ac:dyDescent="0.25">
      <c r="A573" s="202" t="s">
        <v>853</v>
      </c>
      <c r="B573" s="197" t="s">
        <v>748</v>
      </c>
      <c r="C573" s="203" t="s">
        <v>733</v>
      </c>
      <c r="D573" s="200">
        <v>0</v>
      </c>
      <c r="E573" s="204">
        <v>2</v>
      </c>
      <c r="F573" s="201" t="s">
        <v>190</v>
      </c>
      <c r="G573" s="199" t="s">
        <v>747</v>
      </c>
      <c r="H573" s="147">
        <f>VLOOKUP(G:G,RES.,COLUMN(REFERENCES!C:C),FALSE)</f>
        <v>104.98</v>
      </c>
      <c r="I573" s="106">
        <f t="shared" si="8"/>
        <v>1</v>
      </c>
    </row>
    <row r="574" spans="1:9" x14ac:dyDescent="0.25">
      <c r="A574" s="202" t="s">
        <v>854</v>
      </c>
      <c r="B574" s="197" t="s">
        <v>748</v>
      </c>
      <c r="C574" s="203" t="s">
        <v>733</v>
      </c>
      <c r="D574" s="200">
        <v>0</v>
      </c>
      <c r="E574" s="204">
        <v>2</v>
      </c>
      <c r="F574" s="201" t="s">
        <v>191</v>
      </c>
      <c r="G574" s="199" t="s">
        <v>747</v>
      </c>
      <c r="H574" s="147">
        <f>VLOOKUP(G:G,RES.,COLUMN(REFERENCES!C:C),FALSE)</f>
        <v>104.98</v>
      </c>
      <c r="I574" s="106">
        <f t="shared" si="8"/>
        <v>1</v>
      </c>
    </row>
    <row r="575" spans="1:9" x14ac:dyDescent="0.25">
      <c r="A575" s="202" t="s">
        <v>855</v>
      </c>
      <c r="B575" s="197" t="s">
        <v>748</v>
      </c>
      <c r="C575" s="203" t="s">
        <v>733</v>
      </c>
      <c r="D575" s="200">
        <v>0</v>
      </c>
      <c r="E575" s="204">
        <v>2</v>
      </c>
      <c r="F575" s="201" t="s">
        <v>192</v>
      </c>
      <c r="G575" s="199" t="s">
        <v>747</v>
      </c>
      <c r="H575" s="147">
        <f>VLOOKUP(G:G,RES.,COLUMN(REFERENCES!C:C),FALSE)</f>
        <v>104.98</v>
      </c>
      <c r="I575" s="106">
        <f t="shared" si="8"/>
        <v>1</v>
      </c>
    </row>
    <row r="576" spans="1:9" x14ac:dyDescent="0.25">
      <c r="A576" s="202" t="s">
        <v>856</v>
      </c>
      <c r="B576" s="197" t="s">
        <v>748</v>
      </c>
      <c r="C576" s="203" t="s">
        <v>733</v>
      </c>
      <c r="D576" s="200">
        <v>0</v>
      </c>
      <c r="E576" s="204">
        <v>2</v>
      </c>
      <c r="F576" s="201" t="s">
        <v>193</v>
      </c>
      <c r="G576" s="199" t="s">
        <v>747</v>
      </c>
      <c r="H576" s="147">
        <f>VLOOKUP(G:G,RES.,COLUMN(REFERENCES!C:C),FALSE)</f>
        <v>104.98</v>
      </c>
      <c r="I576" s="106">
        <f t="shared" si="8"/>
        <v>1</v>
      </c>
    </row>
    <row r="577" spans="1:9" x14ac:dyDescent="0.25">
      <c r="A577" s="202" t="s">
        <v>857</v>
      </c>
      <c r="B577" s="197" t="s">
        <v>748</v>
      </c>
      <c r="C577" s="203" t="s">
        <v>733</v>
      </c>
      <c r="D577" s="200">
        <v>0</v>
      </c>
      <c r="E577" s="204">
        <v>2</v>
      </c>
      <c r="F577" s="201" t="s">
        <v>194</v>
      </c>
      <c r="G577" s="199" t="s">
        <v>747</v>
      </c>
      <c r="H577" s="147">
        <f>VLOOKUP(G:G,RES.,COLUMN(REFERENCES!C:C),FALSE)</f>
        <v>104.98</v>
      </c>
      <c r="I577" s="106">
        <f t="shared" si="8"/>
        <v>1</v>
      </c>
    </row>
    <row r="578" spans="1:9" x14ac:dyDescent="0.25">
      <c r="A578" s="202" t="s">
        <v>858</v>
      </c>
      <c r="B578" s="197" t="s">
        <v>748</v>
      </c>
      <c r="C578" s="203" t="s">
        <v>733</v>
      </c>
      <c r="D578" s="200">
        <v>0</v>
      </c>
      <c r="E578" s="204">
        <v>2</v>
      </c>
      <c r="F578" s="201" t="s">
        <v>32</v>
      </c>
      <c r="G578" s="199" t="s">
        <v>749</v>
      </c>
      <c r="H578" s="147">
        <f>VLOOKUP(G:G,RES.,COLUMN(REFERENCES!C:C),FALSE)</f>
        <v>104.98</v>
      </c>
      <c r="I578" s="106">
        <f t="shared" si="8"/>
        <v>1</v>
      </c>
    </row>
    <row r="579" spans="1:9" x14ac:dyDescent="0.25">
      <c r="A579" s="202" t="s">
        <v>859</v>
      </c>
      <c r="B579" s="197" t="s">
        <v>748</v>
      </c>
      <c r="C579" s="203" t="s">
        <v>733</v>
      </c>
      <c r="D579" s="200">
        <v>0</v>
      </c>
      <c r="E579" s="204">
        <v>2</v>
      </c>
      <c r="F579" s="201" t="s">
        <v>195</v>
      </c>
      <c r="G579" s="199" t="s">
        <v>747</v>
      </c>
      <c r="H579" s="147">
        <f>VLOOKUP(G:G,RES.,COLUMN(REFERENCES!C:C),FALSE)</f>
        <v>104.98</v>
      </c>
      <c r="I579" s="106">
        <f t="shared" si="8"/>
        <v>1</v>
      </c>
    </row>
    <row r="580" spans="1:9" x14ac:dyDescent="0.25">
      <c r="A580" s="202" t="s">
        <v>860</v>
      </c>
      <c r="B580" s="197" t="s">
        <v>748</v>
      </c>
      <c r="C580" s="203" t="s">
        <v>733</v>
      </c>
      <c r="D580" s="200">
        <v>0</v>
      </c>
      <c r="E580" s="204">
        <v>2</v>
      </c>
      <c r="F580" s="201" t="s">
        <v>196</v>
      </c>
      <c r="G580" s="199" t="s">
        <v>747</v>
      </c>
      <c r="H580" s="147">
        <f>VLOOKUP(G:G,RES.,COLUMN(REFERENCES!C:C),FALSE)</f>
        <v>104.98</v>
      </c>
      <c r="I580" s="106">
        <f t="shared" si="8"/>
        <v>1</v>
      </c>
    </row>
    <row r="581" spans="1:9" x14ac:dyDescent="0.25">
      <c r="A581" s="202" t="s">
        <v>861</v>
      </c>
      <c r="B581" s="197" t="s">
        <v>748</v>
      </c>
      <c r="C581" s="203" t="s">
        <v>733</v>
      </c>
      <c r="D581" s="200">
        <v>0</v>
      </c>
      <c r="E581" s="204">
        <v>2</v>
      </c>
      <c r="F581" s="201" t="s">
        <v>124</v>
      </c>
      <c r="G581" s="199" t="s">
        <v>747</v>
      </c>
      <c r="H581" s="147">
        <f>VLOOKUP(G:G,RES.,COLUMN(REFERENCES!C:C),FALSE)</f>
        <v>104.98</v>
      </c>
      <c r="I581" s="106">
        <f t="shared" si="8"/>
        <v>1</v>
      </c>
    </row>
    <row r="582" spans="1:9" x14ac:dyDescent="0.25">
      <c r="A582" s="202" t="s">
        <v>862</v>
      </c>
      <c r="B582" s="197" t="s">
        <v>748</v>
      </c>
      <c r="C582" s="203" t="s">
        <v>733</v>
      </c>
      <c r="D582" s="200">
        <v>0</v>
      </c>
      <c r="E582" s="204">
        <v>2</v>
      </c>
      <c r="F582" s="201" t="s">
        <v>197</v>
      </c>
      <c r="G582" s="199" t="s">
        <v>749</v>
      </c>
      <c r="H582" s="147">
        <f>VLOOKUP(G:G,RES.,COLUMN(REFERENCES!C:C),FALSE)</f>
        <v>104.98</v>
      </c>
      <c r="I582" s="106">
        <f t="shared" ref="I582:I637" si="9">COUNTIF(A:A,A:A)</f>
        <v>1</v>
      </c>
    </row>
    <row r="583" spans="1:9" x14ac:dyDescent="0.25">
      <c r="A583" s="202" t="s">
        <v>863</v>
      </c>
      <c r="B583" s="197" t="s">
        <v>748</v>
      </c>
      <c r="C583" s="203" t="s">
        <v>733</v>
      </c>
      <c r="D583" s="200">
        <v>0</v>
      </c>
      <c r="E583" s="204">
        <v>2</v>
      </c>
      <c r="F583" s="201" t="s">
        <v>198</v>
      </c>
      <c r="G583" s="199" t="s">
        <v>747</v>
      </c>
      <c r="H583" s="147">
        <f>VLOOKUP(G:G,RES.,COLUMN(REFERENCES!C:C),FALSE)</f>
        <v>104.98</v>
      </c>
      <c r="I583" s="106">
        <f t="shared" si="9"/>
        <v>1</v>
      </c>
    </row>
    <row r="584" spans="1:9" x14ac:dyDescent="0.25">
      <c r="A584" s="202" t="s">
        <v>864</v>
      </c>
      <c r="B584" s="197" t="s">
        <v>748</v>
      </c>
      <c r="C584" s="203" t="s">
        <v>733</v>
      </c>
      <c r="D584" s="200">
        <v>0</v>
      </c>
      <c r="E584" s="204">
        <v>2</v>
      </c>
      <c r="F584" s="201" t="s">
        <v>199</v>
      </c>
      <c r="G584" s="199" t="s">
        <v>747</v>
      </c>
      <c r="H584" s="147">
        <f>VLOOKUP(G:G,RES.,COLUMN(REFERENCES!C:C),FALSE)</f>
        <v>104.98</v>
      </c>
      <c r="I584" s="106">
        <f t="shared" si="9"/>
        <v>1</v>
      </c>
    </row>
    <row r="585" spans="1:9" x14ac:dyDescent="0.25">
      <c r="A585" s="202" t="s">
        <v>865</v>
      </c>
      <c r="B585" s="197" t="s">
        <v>748</v>
      </c>
      <c r="C585" s="203" t="s">
        <v>733</v>
      </c>
      <c r="D585" s="200">
        <v>0</v>
      </c>
      <c r="E585" s="204">
        <v>2</v>
      </c>
      <c r="F585" s="201" t="s">
        <v>200</v>
      </c>
      <c r="G585" s="199" t="s">
        <v>747</v>
      </c>
      <c r="H585" s="147">
        <f>VLOOKUP(G:G,RES.,COLUMN(REFERENCES!C:C),FALSE)</f>
        <v>104.98</v>
      </c>
      <c r="I585" s="106">
        <f t="shared" si="9"/>
        <v>1</v>
      </c>
    </row>
    <row r="586" spans="1:9" x14ac:dyDescent="0.25">
      <c r="A586" s="202" t="s">
        <v>866</v>
      </c>
      <c r="B586" s="197" t="s">
        <v>748</v>
      </c>
      <c r="C586" s="203" t="s">
        <v>733</v>
      </c>
      <c r="D586" s="200">
        <v>0</v>
      </c>
      <c r="E586" s="204">
        <v>2</v>
      </c>
      <c r="F586" s="201" t="s">
        <v>707</v>
      </c>
      <c r="G586" s="199" t="s">
        <v>747</v>
      </c>
      <c r="H586" s="147">
        <f>VLOOKUP(G:G,RES.,COLUMN(REFERENCES!C:C),FALSE)</f>
        <v>104.98</v>
      </c>
      <c r="I586" s="106">
        <f t="shared" si="9"/>
        <v>1</v>
      </c>
    </row>
    <row r="587" spans="1:9" x14ac:dyDescent="0.25">
      <c r="A587" s="202" t="s">
        <v>867</v>
      </c>
      <c r="B587" s="197" t="s">
        <v>748</v>
      </c>
      <c r="C587" s="203" t="s">
        <v>733</v>
      </c>
      <c r="D587" s="200">
        <v>0</v>
      </c>
      <c r="E587" s="204">
        <v>2</v>
      </c>
      <c r="F587" s="201" t="s">
        <v>125</v>
      </c>
      <c r="G587" s="199" t="s">
        <v>749</v>
      </c>
      <c r="H587" s="147">
        <f>VLOOKUP(G:G,RES.,COLUMN(REFERENCES!C:C),FALSE)</f>
        <v>104.98</v>
      </c>
      <c r="I587" s="106">
        <f t="shared" si="9"/>
        <v>1</v>
      </c>
    </row>
    <row r="588" spans="1:9" x14ac:dyDescent="0.25">
      <c r="A588" s="202" t="s">
        <v>747</v>
      </c>
      <c r="B588" s="197" t="s">
        <v>748</v>
      </c>
      <c r="C588" s="203" t="s">
        <v>733</v>
      </c>
      <c r="D588" s="200">
        <v>0</v>
      </c>
      <c r="E588" s="204">
        <v>2</v>
      </c>
      <c r="F588" s="201" t="s">
        <v>674</v>
      </c>
      <c r="G588" s="199" t="s">
        <v>747</v>
      </c>
      <c r="H588" s="147">
        <f>VLOOKUP(G:G,RES.,COLUMN(REFERENCES!C:C),FALSE)</f>
        <v>104.98</v>
      </c>
      <c r="I588" s="106">
        <f t="shared" si="9"/>
        <v>1</v>
      </c>
    </row>
    <row r="589" spans="1:9" x14ac:dyDescent="0.25">
      <c r="A589" s="202" t="s">
        <v>749</v>
      </c>
      <c r="B589" s="197" t="s">
        <v>748</v>
      </c>
      <c r="C589" s="203" t="s">
        <v>733</v>
      </c>
      <c r="D589" s="200">
        <v>0</v>
      </c>
      <c r="E589" s="204">
        <v>2</v>
      </c>
      <c r="F589" s="201" t="s">
        <v>673</v>
      </c>
      <c r="G589" s="199" t="s">
        <v>749</v>
      </c>
      <c r="H589" s="147">
        <f>VLOOKUP(G:G,RES.,COLUMN(REFERENCES!C:C),FALSE)</f>
        <v>104.98</v>
      </c>
      <c r="I589" s="106">
        <f t="shared" si="9"/>
        <v>1</v>
      </c>
    </row>
    <row r="590" spans="1:9" x14ac:dyDescent="0.25">
      <c r="A590" s="202" t="s">
        <v>868</v>
      </c>
      <c r="B590" s="197" t="s">
        <v>740</v>
      </c>
      <c r="C590" s="203" t="s">
        <v>729</v>
      </c>
      <c r="D590" s="200">
        <v>2000</v>
      </c>
      <c r="E590" s="204">
        <v>1</v>
      </c>
      <c r="F590" s="201" t="s">
        <v>183</v>
      </c>
      <c r="G590" s="199" t="s">
        <v>739</v>
      </c>
      <c r="H590" s="147">
        <f>VLOOKUP(G:G,RES.,COLUMN(REFERENCES!C:C),FALSE)</f>
        <v>72.83</v>
      </c>
      <c r="I590" s="106">
        <f t="shared" si="9"/>
        <v>1</v>
      </c>
    </row>
    <row r="591" spans="1:9" x14ac:dyDescent="0.25">
      <c r="A591" s="202" t="s">
        <v>869</v>
      </c>
      <c r="B591" s="197" t="s">
        <v>740</v>
      </c>
      <c r="C591" s="203" t="s">
        <v>729</v>
      </c>
      <c r="D591" s="200">
        <v>2000</v>
      </c>
      <c r="E591" s="204">
        <v>1</v>
      </c>
      <c r="F591" s="201" t="s">
        <v>184</v>
      </c>
      <c r="G591" s="199" t="s">
        <v>741</v>
      </c>
      <c r="H591" s="147">
        <f>VLOOKUP(G:G,RES.,COLUMN(REFERENCES!C:C),FALSE)</f>
        <v>52.16</v>
      </c>
      <c r="I591" s="106">
        <f t="shared" si="9"/>
        <v>1</v>
      </c>
    </row>
    <row r="592" spans="1:9" x14ac:dyDescent="0.25">
      <c r="A592" s="202" t="s">
        <v>870</v>
      </c>
      <c r="B592" s="197" t="s">
        <v>740</v>
      </c>
      <c r="C592" s="203" t="s">
        <v>729</v>
      </c>
      <c r="D592" s="200">
        <v>2000</v>
      </c>
      <c r="E592" s="204">
        <v>1</v>
      </c>
      <c r="F592" s="201" t="s">
        <v>185</v>
      </c>
      <c r="G592" s="199" t="s">
        <v>739</v>
      </c>
      <c r="H592" s="147">
        <f>VLOOKUP(G:G,RES.,COLUMN(REFERENCES!C:C),FALSE)</f>
        <v>72.83</v>
      </c>
      <c r="I592" s="106">
        <f t="shared" si="9"/>
        <v>1</v>
      </c>
    </row>
    <row r="593" spans="1:9" x14ac:dyDescent="0.25">
      <c r="A593" s="202" t="s">
        <v>871</v>
      </c>
      <c r="B593" s="197" t="s">
        <v>740</v>
      </c>
      <c r="C593" s="203" t="s">
        <v>729</v>
      </c>
      <c r="D593" s="200">
        <v>2000</v>
      </c>
      <c r="E593" s="204">
        <v>1</v>
      </c>
      <c r="F593" s="201" t="s">
        <v>186</v>
      </c>
      <c r="G593" s="199" t="s">
        <v>739</v>
      </c>
      <c r="H593" s="147">
        <f>VLOOKUP(G:G,RES.,COLUMN(REFERENCES!C:C),FALSE)</f>
        <v>72.83</v>
      </c>
      <c r="I593" s="106">
        <f t="shared" si="9"/>
        <v>1</v>
      </c>
    </row>
    <row r="594" spans="1:9" x14ac:dyDescent="0.25">
      <c r="A594" s="202" t="s">
        <v>872</v>
      </c>
      <c r="B594" s="197" t="s">
        <v>740</v>
      </c>
      <c r="C594" s="203" t="s">
        <v>729</v>
      </c>
      <c r="D594" s="200">
        <v>2000</v>
      </c>
      <c r="E594" s="204">
        <v>1</v>
      </c>
      <c r="F594" s="201" t="s">
        <v>187</v>
      </c>
      <c r="G594" s="199" t="s">
        <v>739</v>
      </c>
      <c r="H594" s="147">
        <f>VLOOKUP(G:G,RES.,COLUMN(REFERENCES!C:C),FALSE)</f>
        <v>72.83</v>
      </c>
      <c r="I594" s="106">
        <f t="shared" si="9"/>
        <v>1</v>
      </c>
    </row>
    <row r="595" spans="1:9" x14ac:dyDescent="0.25">
      <c r="A595" s="202" t="s">
        <v>873</v>
      </c>
      <c r="B595" s="197" t="s">
        <v>740</v>
      </c>
      <c r="C595" s="203" t="s">
        <v>729</v>
      </c>
      <c r="D595" s="200">
        <v>2000</v>
      </c>
      <c r="E595" s="204">
        <v>1</v>
      </c>
      <c r="F595" s="201" t="s">
        <v>188</v>
      </c>
      <c r="G595" s="199" t="s">
        <v>739</v>
      </c>
      <c r="H595" s="147">
        <f>VLOOKUP(G:G,RES.,COLUMN(REFERENCES!C:C),FALSE)</f>
        <v>72.83</v>
      </c>
      <c r="I595" s="106">
        <f t="shared" si="9"/>
        <v>1</v>
      </c>
    </row>
    <row r="596" spans="1:9" x14ac:dyDescent="0.25">
      <c r="A596" s="202" t="s">
        <v>874</v>
      </c>
      <c r="B596" s="197" t="s">
        <v>740</v>
      </c>
      <c r="C596" s="203" t="s">
        <v>729</v>
      </c>
      <c r="D596" s="200">
        <v>2000</v>
      </c>
      <c r="E596" s="204">
        <v>1</v>
      </c>
      <c r="F596" s="201" t="s">
        <v>189</v>
      </c>
      <c r="G596" s="199" t="s">
        <v>739</v>
      </c>
      <c r="H596" s="147">
        <f>VLOOKUP(G:G,RES.,COLUMN(REFERENCES!C:C),FALSE)</f>
        <v>72.83</v>
      </c>
      <c r="I596" s="106">
        <f t="shared" si="9"/>
        <v>1</v>
      </c>
    </row>
    <row r="597" spans="1:9" x14ac:dyDescent="0.25">
      <c r="A597" s="202" t="s">
        <v>875</v>
      </c>
      <c r="B597" s="197" t="s">
        <v>740</v>
      </c>
      <c r="C597" s="203" t="s">
        <v>729</v>
      </c>
      <c r="D597" s="200">
        <v>2000</v>
      </c>
      <c r="E597" s="204">
        <v>1</v>
      </c>
      <c r="F597" s="201" t="s">
        <v>190</v>
      </c>
      <c r="G597" s="199" t="s">
        <v>739</v>
      </c>
      <c r="H597" s="147">
        <f>VLOOKUP(G:G,RES.,COLUMN(REFERENCES!C:C),FALSE)</f>
        <v>72.83</v>
      </c>
      <c r="I597" s="106">
        <f t="shared" si="9"/>
        <v>1</v>
      </c>
    </row>
    <row r="598" spans="1:9" x14ac:dyDescent="0.25">
      <c r="A598" s="202" t="s">
        <v>876</v>
      </c>
      <c r="B598" s="197" t="s">
        <v>740</v>
      </c>
      <c r="C598" s="203" t="s">
        <v>729</v>
      </c>
      <c r="D598" s="200">
        <v>2000</v>
      </c>
      <c r="E598" s="204">
        <v>1</v>
      </c>
      <c r="F598" s="201" t="s">
        <v>191</v>
      </c>
      <c r="G598" s="199" t="s">
        <v>739</v>
      </c>
      <c r="H598" s="147">
        <f>VLOOKUP(G:G,RES.,COLUMN(REFERENCES!C:C),FALSE)</f>
        <v>72.83</v>
      </c>
      <c r="I598" s="106">
        <f t="shared" si="9"/>
        <v>1</v>
      </c>
    </row>
    <row r="599" spans="1:9" x14ac:dyDescent="0.25">
      <c r="A599" s="202" t="s">
        <v>877</v>
      </c>
      <c r="B599" s="197" t="s">
        <v>740</v>
      </c>
      <c r="C599" s="203" t="s">
        <v>729</v>
      </c>
      <c r="D599" s="200">
        <v>2000</v>
      </c>
      <c r="E599" s="204">
        <v>1</v>
      </c>
      <c r="F599" s="201" t="s">
        <v>192</v>
      </c>
      <c r="G599" s="199" t="s">
        <v>739</v>
      </c>
      <c r="H599" s="147">
        <f>VLOOKUP(G:G,RES.,COLUMN(REFERENCES!C:C),FALSE)</f>
        <v>72.83</v>
      </c>
      <c r="I599" s="106">
        <f t="shared" si="9"/>
        <v>1</v>
      </c>
    </row>
    <row r="600" spans="1:9" x14ac:dyDescent="0.25">
      <c r="A600" s="202" t="s">
        <v>878</v>
      </c>
      <c r="B600" s="197" t="s">
        <v>740</v>
      </c>
      <c r="C600" s="203" t="s">
        <v>729</v>
      </c>
      <c r="D600" s="200">
        <v>2000</v>
      </c>
      <c r="E600" s="204">
        <v>1</v>
      </c>
      <c r="F600" s="201" t="s">
        <v>193</v>
      </c>
      <c r="G600" s="199" t="s">
        <v>739</v>
      </c>
      <c r="H600" s="147">
        <f>VLOOKUP(G:G,RES.,COLUMN(REFERENCES!C:C),FALSE)</f>
        <v>72.83</v>
      </c>
      <c r="I600" s="106">
        <f t="shared" si="9"/>
        <v>1</v>
      </c>
    </row>
    <row r="601" spans="1:9" x14ac:dyDescent="0.25">
      <c r="A601" s="202" t="s">
        <v>879</v>
      </c>
      <c r="B601" s="197" t="s">
        <v>740</v>
      </c>
      <c r="C601" s="203" t="s">
        <v>729</v>
      </c>
      <c r="D601" s="200">
        <v>2000</v>
      </c>
      <c r="E601" s="204">
        <v>1</v>
      </c>
      <c r="F601" s="201" t="s">
        <v>194</v>
      </c>
      <c r="G601" s="199" t="s">
        <v>739</v>
      </c>
      <c r="H601" s="147">
        <f>VLOOKUP(G:G,RES.,COLUMN(REFERENCES!C:C),FALSE)</f>
        <v>72.83</v>
      </c>
      <c r="I601" s="106">
        <f t="shared" si="9"/>
        <v>1</v>
      </c>
    </row>
    <row r="602" spans="1:9" x14ac:dyDescent="0.25">
      <c r="A602" s="202" t="s">
        <v>880</v>
      </c>
      <c r="B602" s="197" t="s">
        <v>740</v>
      </c>
      <c r="C602" s="203" t="s">
        <v>729</v>
      </c>
      <c r="D602" s="200">
        <v>2000</v>
      </c>
      <c r="E602" s="204">
        <v>1</v>
      </c>
      <c r="F602" s="201" t="s">
        <v>32</v>
      </c>
      <c r="G602" s="199" t="s">
        <v>741</v>
      </c>
      <c r="H602" s="147">
        <f>VLOOKUP(G:G,RES.,COLUMN(REFERENCES!C:C),FALSE)</f>
        <v>52.16</v>
      </c>
      <c r="I602" s="106">
        <f t="shared" si="9"/>
        <v>1</v>
      </c>
    </row>
    <row r="603" spans="1:9" x14ac:dyDescent="0.25">
      <c r="A603" s="202" t="s">
        <v>881</v>
      </c>
      <c r="B603" s="197" t="s">
        <v>740</v>
      </c>
      <c r="C603" s="203" t="s">
        <v>729</v>
      </c>
      <c r="D603" s="200">
        <v>2000</v>
      </c>
      <c r="E603" s="204">
        <v>1</v>
      </c>
      <c r="F603" s="201" t="s">
        <v>195</v>
      </c>
      <c r="G603" s="199" t="s">
        <v>739</v>
      </c>
      <c r="H603" s="147">
        <f>VLOOKUP(G:G,RES.,COLUMN(REFERENCES!C:C),FALSE)</f>
        <v>72.83</v>
      </c>
      <c r="I603" s="106">
        <f t="shared" si="9"/>
        <v>1</v>
      </c>
    </row>
    <row r="604" spans="1:9" x14ac:dyDescent="0.25">
      <c r="A604" s="202" t="s">
        <v>882</v>
      </c>
      <c r="B604" s="197" t="s">
        <v>740</v>
      </c>
      <c r="C604" s="203" t="s">
        <v>729</v>
      </c>
      <c r="D604" s="200">
        <v>2000</v>
      </c>
      <c r="E604" s="204">
        <v>1</v>
      </c>
      <c r="F604" s="201" t="s">
        <v>196</v>
      </c>
      <c r="G604" s="199" t="s">
        <v>739</v>
      </c>
      <c r="H604" s="147">
        <f>VLOOKUP(G:G,RES.,COLUMN(REFERENCES!C:C),FALSE)</f>
        <v>72.83</v>
      </c>
      <c r="I604" s="106">
        <f t="shared" si="9"/>
        <v>1</v>
      </c>
    </row>
    <row r="605" spans="1:9" x14ac:dyDescent="0.25">
      <c r="A605" s="202" t="s">
        <v>883</v>
      </c>
      <c r="B605" s="197" t="s">
        <v>740</v>
      </c>
      <c r="C605" s="203" t="s">
        <v>729</v>
      </c>
      <c r="D605" s="200">
        <v>2000</v>
      </c>
      <c r="E605" s="204">
        <v>1</v>
      </c>
      <c r="F605" s="201" t="s">
        <v>124</v>
      </c>
      <c r="G605" s="199" t="s">
        <v>739</v>
      </c>
      <c r="H605" s="147">
        <f>VLOOKUP(G:G,RES.,COLUMN(REFERENCES!C:C),FALSE)</f>
        <v>72.83</v>
      </c>
      <c r="I605" s="106">
        <f t="shared" si="9"/>
        <v>1</v>
      </c>
    </row>
    <row r="606" spans="1:9" x14ac:dyDescent="0.25">
      <c r="A606" s="202" t="s">
        <v>884</v>
      </c>
      <c r="B606" s="197" t="s">
        <v>740</v>
      </c>
      <c r="C606" s="203" t="s">
        <v>729</v>
      </c>
      <c r="D606" s="200">
        <v>2000</v>
      </c>
      <c r="E606" s="204">
        <v>1</v>
      </c>
      <c r="F606" s="201" t="s">
        <v>197</v>
      </c>
      <c r="G606" s="199" t="s">
        <v>741</v>
      </c>
      <c r="H606" s="147">
        <f>VLOOKUP(G:G,RES.,COLUMN(REFERENCES!C:C),FALSE)</f>
        <v>52.16</v>
      </c>
      <c r="I606" s="106">
        <f t="shared" si="9"/>
        <v>1</v>
      </c>
    </row>
    <row r="607" spans="1:9" x14ac:dyDescent="0.25">
      <c r="A607" s="202" t="s">
        <v>885</v>
      </c>
      <c r="B607" s="197" t="s">
        <v>740</v>
      </c>
      <c r="C607" s="203" t="s">
        <v>729</v>
      </c>
      <c r="D607" s="200">
        <v>2000</v>
      </c>
      <c r="E607" s="204">
        <v>1</v>
      </c>
      <c r="F607" s="201" t="s">
        <v>198</v>
      </c>
      <c r="G607" s="199" t="s">
        <v>739</v>
      </c>
      <c r="H607" s="147">
        <f>VLOOKUP(G:G,RES.,COLUMN(REFERENCES!C:C),FALSE)</f>
        <v>72.83</v>
      </c>
      <c r="I607" s="106">
        <f t="shared" si="9"/>
        <v>1</v>
      </c>
    </row>
    <row r="608" spans="1:9" x14ac:dyDescent="0.25">
      <c r="A608" s="202" t="s">
        <v>886</v>
      </c>
      <c r="B608" s="197" t="s">
        <v>740</v>
      </c>
      <c r="C608" s="203" t="s">
        <v>729</v>
      </c>
      <c r="D608" s="200">
        <v>2000</v>
      </c>
      <c r="E608" s="204">
        <v>1</v>
      </c>
      <c r="F608" s="201" t="s">
        <v>199</v>
      </c>
      <c r="G608" s="199" t="s">
        <v>739</v>
      </c>
      <c r="H608" s="147">
        <f>VLOOKUP(G:G,RES.,COLUMN(REFERENCES!C:C),FALSE)</f>
        <v>72.83</v>
      </c>
      <c r="I608" s="106">
        <f t="shared" si="9"/>
        <v>1</v>
      </c>
    </row>
    <row r="609" spans="1:9" x14ac:dyDescent="0.25">
      <c r="A609" s="202" t="s">
        <v>887</v>
      </c>
      <c r="B609" s="197" t="s">
        <v>740</v>
      </c>
      <c r="C609" s="203" t="s">
        <v>729</v>
      </c>
      <c r="D609" s="200">
        <v>2000</v>
      </c>
      <c r="E609" s="204">
        <v>1</v>
      </c>
      <c r="F609" s="201" t="s">
        <v>200</v>
      </c>
      <c r="G609" s="199" t="s">
        <v>739</v>
      </c>
      <c r="H609" s="147">
        <f>VLOOKUP(G:G,RES.,COLUMN(REFERENCES!C:C),FALSE)</f>
        <v>72.83</v>
      </c>
      <c r="I609" s="106">
        <f t="shared" si="9"/>
        <v>1</v>
      </c>
    </row>
    <row r="610" spans="1:9" x14ac:dyDescent="0.25">
      <c r="A610" s="202" t="s">
        <v>888</v>
      </c>
      <c r="B610" s="197" t="s">
        <v>740</v>
      </c>
      <c r="C610" s="203" t="s">
        <v>729</v>
      </c>
      <c r="D610" s="200">
        <v>2000</v>
      </c>
      <c r="E610" s="204">
        <v>1</v>
      </c>
      <c r="F610" s="201" t="s">
        <v>707</v>
      </c>
      <c r="G610" s="199" t="s">
        <v>739</v>
      </c>
      <c r="H610" s="147">
        <f>VLOOKUP(G:G,RES.,COLUMN(REFERENCES!C:C),FALSE)</f>
        <v>72.83</v>
      </c>
      <c r="I610" s="106">
        <f t="shared" si="9"/>
        <v>1</v>
      </c>
    </row>
    <row r="611" spans="1:9" x14ac:dyDescent="0.25">
      <c r="A611" s="202" t="s">
        <v>889</v>
      </c>
      <c r="B611" s="197" t="s">
        <v>740</v>
      </c>
      <c r="C611" s="203" t="s">
        <v>729</v>
      </c>
      <c r="D611" s="200">
        <v>2000</v>
      </c>
      <c r="E611" s="204">
        <v>1</v>
      </c>
      <c r="F611" s="201" t="s">
        <v>125</v>
      </c>
      <c r="G611" s="199" t="s">
        <v>741</v>
      </c>
      <c r="H611" s="147">
        <f>VLOOKUP(G:G,RES.,COLUMN(REFERENCES!C:C),FALSE)</f>
        <v>52.16</v>
      </c>
      <c r="I611" s="106">
        <f t="shared" si="9"/>
        <v>1</v>
      </c>
    </row>
    <row r="612" spans="1:9" x14ac:dyDescent="0.25">
      <c r="A612" s="202" t="s">
        <v>739</v>
      </c>
      <c r="B612" s="197" t="s">
        <v>740</v>
      </c>
      <c r="C612" s="203" t="s">
        <v>729</v>
      </c>
      <c r="D612" s="200">
        <v>2000</v>
      </c>
      <c r="E612" s="204">
        <v>1</v>
      </c>
      <c r="F612" s="201" t="s">
        <v>674</v>
      </c>
      <c r="G612" s="199" t="s">
        <v>739</v>
      </c>
      <c r="H612" s="147">
        <f>VLOOKUP(G:G,RES.,COLUMN(REFERENCES!C:C),FALSE)</f>
        <v>72.83</v>
      </c>
      <c r="I612" s="106">
        <f t="shared" si="9"/>
        <v>1</v>
      </c>
    </row>
    <row r="613" spans="1:9" x14ac:dyDescent="0.25">
      <c r="A613" s="202" t="s">
        <v>741</v>
      </c>
      <c r="B613" s="197" t="s">
        <v>740</v>
      </c>
      <c r="C613" s="203" t="s">
        <v>729</v>
      </c>
      <c r="D613" s="200">
        <v>2000</v>
      </c>
      <c r="E613" s="204">
        <v>1</v>
      </c>
      <c r="F613" s="201" t="s">
        <v>673</v>
      </c>
      <c r="G613" s="199" t="s">
        <v>741</v>
      </c>
      <c r="H613" s="147">
        <f>VLOOKUP(G:G,RES.,COLUMN(REFERENCES!C:C),FALSE)</f>
        <v>52.16</v>
      </c>
      <c r="I613" s="106">
        <f t="shared" si="9"/>
        <v>1</v>
      </c>
    </row>
    <row r="614" spans="1:9" x14ac:dyDescent="0.25">
      <c r="A614" s="202" t="s">
        <v>890</v>
      </c>
      <c r="B614" s="197" t="s">
        <v>915</v>
      </c>
      <c r="C614" s="203" t="s">
        <v>730</v>
      </c>
      <c r="D614" s="200">
        <v>2000</v>
      </c>
      <c r="E614" s="204">
        <v>2</v>
      </c>
      <c r="F614" s="201" t="s">
        <v>183</v>
      </c>
      <c r="G614" s="199" t="s">
        <v>737</v>
      </c>
      <c r="H614" s="147">
        <f>VLOOKUP(G:G,RES.,COLUMN(REFERENCES!C:C),FALSE)</f>
        <v>98.55</v>
      </c>
      <c r="I614" s="106">
        <f t="shared" si="9"/>
        <v>1</v>
      </c>
    </row>
    <row r="615" spans="1:9" x14ac:dyDescent="0.25">
      <c r="A615" s="202" t="s">
        <v>891</v>
      </c>
      <c r="B615" s="197" t="s">
        <v>915</v>
      </c>
      <c r="C615" s="203" t="s">
        <v>730</v>
      </c>
      <c r="D615" s="200">
        <v>2000</v>
      </c>
      <c r="E615" s="204">
        <v>2</v>
      </c>
      <c r="F615" s="201" t="s">
        <v>184</v>
      </c>
      <c r="G615" s="199" t="s">
        <v>738</v>
      </c>
      <c r="H615" s="147">
        <f>VLOOKUP(G:G,RES.,COLUMN(REFERENCES!C:C),FALSE)</f>
        <v>68.77</v>
      </c>
      <c r="I615" s="106">
        <f t="shared" si="9"/>
        <v>1</v>
      </c>
    </row>
    <row r="616" spans="1:9" x14ac:dyDescent="0.25">
      <c r="A616" s="202" t="s">
        <v>892</v>
      </c>
      <c r="B616" s="197" t="s">
        <v>915</v>
      </c>
      <c r="C616" s="203" t="s">
        <v>730</v>
      </c>
      <c r="D616" s="200">
        <v>2000</v>
      </c>
      <c r="E616" s="204">
        <v>2</v>
      </c>
      <c r="F616" s="201" t="s">
        <v>185</v>
      </c>
      <c r="G616" s="199" t="s">
        <v>737</v>
      </c>
      <c r="H616" s="147">
        <f>VLOOKUP(G:G,RES.,COLUMN(REFERENCES!C:C),FALSE)</f>
        <v>98.55</v>
      </c>
      <c r="I616" s="106">
        <f t="shared" si="9"/>
        <v>1</v>
      </c>
    </row>
    <row r="617" spans="1:9" x14ac:dyDescent="0.25">
      <c r="A617" s="202" t="s">
        <v>893</v>
      </c>
      <c r="B617" s="197" t="s">
        <v>915</v>
      </c>
      <c r="C617" s="203" t="s">
        <v>730</v>
      </c>
      <c r="D617" s="200">
        <v>2000</v>
      </c>
      <c r="E617" s="204">
        <v>2</v>
      </c>
      <c r="F617" s="201" t="s">
        <v>186</v>
      </c>
      <c r="G617" s="199" t="s">
        <v>737</v>
      </c>
      <c r="H617" s="147">
        <f>VLOOKUP(G:G,RES.,COLUMN(REFERENCES!C:C),FALSE)</f>
        <v>98.55</v>
      </c>
      <c r="I617" s="106">
        <f t="shared" si="9"/>
        <v>1</v>
      </c>
    </row>
    <row r="618" spans="1:9" x14ac:dyDescent="0.25">
      <c r="A618" s="202" t="s">
        <v>894</v>
      </c>
      <c r="B618" s="197" t="s">
        <v>915</v>
      </c>
      <c r="C618" s="203" t="s">
        <v>730</v>
      </c>
      <c r="D618" s="200">
        <v>2000</v>
      </c>
      <c r="E618" s="204">
        <v>2</v>
      </c>
      <c r="F618" s="201" t="s">
        <v>187</v>
      </c>
      <c r="G618" s="199" t="s">
        <v>737</v>
      </c>
      <c r="H618" s="147">
        <f>VLOOKUP(G:G,RES.,COLUMN(REFERENCES!C:C),FALSE)</f>
        <v>98.55</v>
      </c>
      <c r="I618" s="106">
        <f t="shared" si="9"/>
        <v>1</v>
      </c>
    </row>
    <row r="619" spans="1:9" x14ac:dyDescent="0.25">
      <c r="A619" s="202" t="s">
        <v>895</v>
      </c>
      <c r="B619" s="197" t="s">
        <v>915</v>
      </c>
      <c r="C619" s="203" t="s">
        <v>730</v>
      </c>
      <c r="D619" s="200">
        <v>2000</v>
      </c>
      <c r="E619" s="204">
        <v>2</v>
      </c>
      <c r="F619" s="201" t="s">
        <v>188</v>
      </c>
      <c r="G619" s="199" t="s">
        <v>737</v>
      </c>
      <c r="H619" s="147">
        <f>VLOOKUP(G:G,RES.,COLUMN(REFERENCES!C:C),FALSE)</f>
        <v>98.55</v>
      </c>
      <c r="I619" s="106">
        <f t="shared" si="9"/>
        <v>1</v>
      </c>
    </row>
    <row r="620" spans="1:9" x14ac:dyDescent="0.25">
      <c r="A620" s="202" t="s">
        <v>896</v>
      </c>
      <c r="B620" s="197" t="s">
        <v>915</v>
      </c>
      <c r="C620" s="203" t="s">
        <v>730</v>
      </c>
      <c r="D620" s="200">
        <v>2000</v>
      </c>
      <c r="E620" s="204">
        <v>2</v>
      </c>
      <c r="F620" s="201" t="s">
        <v>189</v>
      </c>
      <c r="G620" s="199" t="s">
        <v>737</v>
      </c>
      <c r="H620" s="147">
        <f>VLOOKUP(G:G,RES.,COLUMN(REFERENCES!C:C),FALSE)</f>
        <v>98.55</v>
      </c>
      <c r="I620" s="106">
        <f t="shared" si="9"/>
        <v>1</v>
      </c>
    </row>
    <row r="621" spans="1:9" x14ac:dyDescent="0.25">
      <c r="A621" s="202" t="s">
        <v>897</v>
      </c>
      <c r="B621" s="197" t="s">
        <v>915</v>
      </c>
      <c r="C621" s="203" t="s">
        <v>730</v>
      </c>
      <c r="D621" s="200">
        <v>2000</v>
      </c>
      <c r="E621" s="204">
        <v>2</v>
      </c>
      <c r="F621" s="201" t="s">
        <v>190</v>
      </c>
      <c r="G621" s="199" t="s">
        <v>737</v>
      </c>
      <c r="H621" s="147">
        <f>VLOOKUP(G:G,RES.,COLUMN(REFERENCES!C:C),FALSE)</f>
        <v>98.55</v>
      </c>
      <c r="I621" s="106">
        <f t="shared" si="9"/>
        <v>1</v>
      </c>
    </row>
    <row r="622" spans="1:9" x14ac:dyDescent="0.25">
      <c r="A622" s="202" t="s">
        <v>898</v>
      </c>
      <c r="B622" s="197" t="s">
        <v>915</v>
      </c>
      <c r="C622" s="203" t="s">
        <v>730</v>
      </c>
      <c r="D622" s="200">
        <v>2000</v>
      </c>
      <c r="E622" s="204">
        <v>2</v>
      </c>
      <c r="F622" s="201" t="s">
        <v>191</v>
      </c>
      <c r="G622" s="199" t="s">
        <v>737</v>
      </c>
      <c r="H622" s="147">
        <f>VLOOKUP(G:G,RES.,COLUMN(REFERENCES!C:C),FALSE)</f>
        <v>98.55</v>
      </c>
      <c r="I622" s="106">
        <f t="shared" si="9"/>
        <v>1</v>
      </c>
    </row>
    <row r="623" spans="1:9" x14ac:dyDescent="0.25">
      <c r="A623" s="202" t="s">
        <v>899</v>
      </c>
      <c r="B623" s="197" t="s">
        <v>915</v>
      </c>
      <c r="C623" s="203" t="s">
        <v>730</v>
      </c>
      <c r="D623" s="200">
        <v>2000</v>
      </c>
      <c r="E623" s="204">
        <v>2</v>
      </c>
      <c r="F623" s="201" t="s">
        <v>192</v>
      </c>
      <c r="G623" s="199" t="s">
        <v>737</v>
      </c>
      <c r="H623" s="147">
        <f>VLOOKUP(G:G,RES.,COLUMN(REFERENCES!C:C),FALSE)</f>
        <v>98.55</v>
      </c>
      <c r="I623" s="106">
        <f t="shared" si="9"/>
        <v>1</v>
      </c>
    </row>
    <row r="624" spans="1:9" x14ac:dyDescent="0.25">
      <c r="A624" s="202" t="s">
        <v>900</v>
      </c>
      <c r="B624" s="197" t="s">
        <v>915</v>
      </c>
      <c r="C624" s="203" t="s">
        <v>730</v>
      </c>
      <c r="D624" s="200">
        <v>2000</v>
      </c>
      <c r="E624" s="204">
        <v>2</v>
      </c>
      <c r="F624" s="201" t="s">
        <v>193</v>
      </c>
      <c r="G624" s="199" t="s">
        <v>737</v>
      </c>
      <c r="H624" s="147">
        <f>VLOOKUP(G:G,RES.,COLUMN(REFERENCES!C:C),FALSE)</f>
        <v>98.55</v>
      </c>
      <c r="I624" s="106">
        <f t="shared" si="9"/>
        <v>1</v>
      </c>
    </row>
    <row r="625" spans="1:9" x14ac:dyDescent="0.25">
      <c r="A625" s="202" t="s">
        <v>901</v>
      </c>
      <c r="B625" s="197" t="s">
        <v>915</v>
      </c>
      <c r="C625" s="203" t="s">
        <v>730</v>
      </c>
      <c r="D625" s="200">
        <v>2000</v>
      </c>
      <c r="E625" s="204">
        <v>2</v>
      </c>
      <c r="F625" s="201" t="s">
        <v>194</v>
      </c>
      <c r="G625" s="199" t="s">
        <v>737</v>
      </c>
      <c r="H625" s="147">
        <f>VLOOKUP(G:G,RES.,COLUMN(REFERENCES!C:C),FALSE)</f>
        <v>98.55</v>
      </c>
      <c r="I625" s="106">
        <f t="shared" si="9"/>
        <v>1</v>
      </c>
    </row>
    <row r="626" spans="1:9" x14ac:dyDescent="0.25">
      <c r="A626" s="202" t="s">
        <v>902</v>
      </c>
      <c r="B626" s="197" t="s">
        <v>915</v>
      </c>
      <c r="C626" s="203" t="s">
        <v>730</v>
      </c>
      <c r="D626" s="200">
        <v>2000</v>
      </c>
      <c r="E626" s="204">
        <v>2</v>
      </c>
      <c r="F626" s="201" t="s">
        <v>32</v>
      </c>
      <c r="G626" s="199" t="s">
        <v>738</v>
      </c>
      <c r="H626" s="147">
        <f>VLOOKUP(G:G,RES.,COLUMN(REFERENCES!C:C),FALSE)</f>
        <v>68.77</v>
      </c>
      <c r="I626" s="106">
        <f t="shared" si="9"/>
        <v>1</v>
      </c>
    </row>
    <row r="627" spans="1:9" x14ac:dyDescent="0.25">
      <c r="A627" s="202" t="s">
        <v>903</v>
      </c>
      <c r="B627" s="197" t="s">
        <v>915</v>
      </c>
      <c r="C627" s="203" t="s">
        <v>730</v>
      </c>
      <c r="D627" s="200">
        <v>2000</v>
      </c>
      <c r="E627" s="204">
        <v>2</v>
      </c>
      <c r="F627" s="201" t="s">
        <v>195</v>
      </c>
      <c r="G627" s="199" t="s">
        <v>737</v>
      </c>
      <c r="H627" s="147">
        <f>VLOOKUP(G:G,RES.,COLUMN(REFERENCES!C:C),FALSE)</f>
        <v>98.55</v>
      </c>
      <c r="I627" s="106">
        <f t="shared" si="9"/>
        <v>1</v>
      </c>
    </row>
    <row r="628" spans="1:9" x14ac:dyDescent="0.25">
      <c r="A628" s="202" t="s">
        <v>904</v>
      </c>
      <c r="B628" s="197" t="s">
        <v>915</v>
      </c>
      <c r="C628" s="203" t="s">
        <v>730</v>
      </c>
      <c r="D628" s="200">
        <v>2000</v>
      </c>
      <c r="E628" s="204">
        <v>2</v>
      </c>
      <c r="F628" s="201" t="s">
        <v>196</v>
      </c>
      <c r="G628" s="199" t="s">
        <v>737</v>
      </c>
      <c r="H628" s="147">
        <f>VLOOKUP(G:G,RES.,COLUMN(REFERENCES!C:C),FALSE)</f>
        <v>98.55</v>
      </c>
      <c r="I628" s="106">
        <f t="shared" si="9"/>
        <v>1</v>
      </c>
    </row>
    <row r="629" spans="1:9" x14ac:dyDescent="0.25">
      <c r="A629" s="202" t="s">
        <v>905</v>
      </c>
      <c r="B629" s="197" t="s">
        <v>915</v>
      </c>
      <c r="C629" s="203" t="s">
        <v>730</v>
      </c>
      <c r="D629" s="200">
        <v>2000</v>
      </c>
      <c r="E629" s="204">
        <v>2</v>
      </c>
      <c r="F629" s="201" t="s">
        <v>124</v>
      </c>
      <c r="G629" s="199" t="s">
        <v>737</v>
      </c>
      <c r="H629" s="147">
        <f>VLOOKUP(G:G,RES.,COLUMN(REFERENCES!C:C),FALSE)</f>
        <v>98.55</v>
      </c>
      <c r="I629" s="106">
        <f t="shared" si="9"/>
        <v>1</v>
      </c>
    </row>
    <row r="630" spans="1:9" x14ac:dyDescent="0.25">
      <c r="A630" s="202" t="s">
        <v>906</v>
      </c>
      <c r="B630" s="197" t="s">
        <v>915</v>
      </c>
      <c r="C630" s="203" t="s">
        <v>730</v>
      </c>
      <c r="D630" s="200">
        <v>2000</v>
      </c>
      <c r="E630" s="204">
        <v>2</v>
      </c>
      <c r="F630" s="201" t="s">
        <v>197</v>
      </c>
      <c r="G630" s="199" t="s">
        <v>738</v>
      </c>
      <c r="H630" s="147">
        <f>VLOOKUP(G:G,RES.,COLUMN(REFERENCES!C:C),FALSE)</f>
        <v>68.77</v>
      </c>
      <c r="I630" s="106">
        <f t="shared" si="9"/>
        <v>1</v>
      </c>
    </row>
    <row r="631" spans="1:9" x14ac:dyDescent="0.25">
      <c r="A631" s="202" t="s">
        <v>907</v>
      </c>
      <c r="B631" s="197" t="s">
        <v>915</v>
      </c>
      <c r="C631" s="203" t="s">
        <v>730</v>
      </c>
      <c r="D631" s="200">
        <v>2000</v>
      </c>
      <c r="E631" s="204">
        <v>2</v>
      </c>
      <c r="F631" s="201" t="s">
        <v>198</v>
      </c>
      <c r="G631" s="199" t="s">
        <v>737</v>
      </c>
      <c r="H631" s="147">
        <f>VLOOKUP(G:G,RES.,COLUMN(REFERENCES!C:C),FALSE)</f>
        <v>98.55</v>
      </c>
      <c r="I631" s="106">
        <f t="shared" si="9"/>
        <v>1</v>
      </c>
    </row>
    <row r="632" spans="1:9" x14ac:dyDescent="0.25">
      <c r="A632" s="202" t="s">
        <v>908</v>
      </c>
      <c r="B632" s="197" t="s">
        <v>915</v>
      </c>
      <c r="C632" s="203" t="s">
        <v>730</v>
      </c>
      <c r="D632" s="200">
        <v>2000</v>
      </c>
      <c r="E632" s="204">
        <v>2</v>
      </c>
      <c r="F632" s="201" t="s">
        <v>199</v>
      </c>
      <c r="G632" s="199" t="s">
        <v>737</v>
      </c>
      <c r="H632" s="147">
        <f>VLOOKUP(G:G,RES.,COLUMN(REFERENCES!C:C),FALSE)</f>
        <v>98.55</v>
      </c>
      <c r="I632" s="106">
        <f t="shared" si="9"/>
        <v>1</v>
      </c>
    </row>
    <row r="633" spans="1:9" x14ac:dyDescent="0.25">
      <c r="A633" s="202" t="s">
        <v>909</v>
      </c>
      <c r="B633" s="197" t="s">
        <v>915</v>
      </c>
      <c r="C633" s="203" t="s">
        <v>730</v>
      </c>
      <c r="D633" s="200">
        <v>2000</v>
      </c>
      <c r="E633" s="204">
        <v>2</v>
      </c>
      <c r="F633" s="201" t="s">
        <v>200</v>
      </c>
      <c r="G633" s="199" t="s">
        <v>737</v>
      </c>
      <c r="H633" s="147">
        <f>VLOOKUP(G:G,RES.,COLUMN(REFERENCES!C:C),FALSE)</f>
        <v>98.55</v>
      </c>
      <c r="I633" s="106">
        <f t="shared" si="9"/>
        <v>1</v>
      </c>
    </row>
    <row r="634" spans="1:9" x14ac:dyDescent="0.25">
      <c r="A634" s="202" t="s">
        <v>910</v>
      </c>
      <c r="B634" s="197" t="s">
        <v>915</v>
      </c>
      <c r="C634" s="203" t="s">
        <v>730</v>
      </c>
      <c r="D634" s="200">
        <v>2000</v>
      </c>
      <c r="E634" s="204">
        <v>2</v>
      </c>
      <c r="F634" s="201" t="s">
        <v>707</v>
      </c>
      <c r="G634" s="199" t="s">
        <v>737</v>
      </c>
      <c r="H634" s="147">
        <f>VLOOKUP(G:G,RES.,COLUMN(REFERENCES!C:C),FALSE)</f>
        <v>98.55</v>
      </c>
      <c r="I634" s="106">
        <f t="shared" si="9"/>
        <v>1</v>
      </c>
    </row>
    <row r="635" spans="1:9" x14ac:dyDescent="0.25">
      <c r="A635" s="202" t="s">
        <v>911</v>
      </c>
      <c r="B635" s="197" t="s">
        <v>915</v>
      </c>
      <c r="C635" s="203" t="s">
        <v>730</v>
      </c>
      <c r="D635" s="200">
        <v>2000</v>
      </c>
      <c r="E635" s="204">
        <v>2</v>
      </c>
      <c r="F635" s="201" t="s">
        <v>125</v>
      </c>
      <c r="G635" s="199" t="s">
        <v>738</v>
      </c>
      <c r="H635" s="147">
        <f>VLOOKUP(G:G,RES.,COLUMN(REFERENCES!C:C),FALSE)</f>
        <v>68.77</v>
      </c>
      <c r="I635" s="106">
        <f t="shared" si="9"/>
        <v>1</v>
      </c>
    </row>
    <row r="636" spans="1:9" x14ac:dyDescent="0.25">
      <c r="A636" s="202" t="s">
        <v>737</v>
      </c>
      <c r="B636" s="197" t="s">
        <v>915</v>
      </c>
      <c r="C636" s="203" t="s">
        <v>730</v>
      </c>
      <c r="D636" s="200">
        <v>2000</v>
      </c>
      <c r="E636" s="204">
        <v>2</v>
      </c>
      <c r="F636" s="201" t="s">
        <v>674</v>
      </c>
      <c r="G636" s="199" t="s">
        <v>737</v>
      </c>
      <c r="H636" s="147">
        <f>VLOOKUP(G:G,RES.,COLUMN(REFERENCES!C:C),FALSE)</f>
        <v>98.55</v>
      </c>
      <c r="I636" s="106">
        <f t="shared" si="9"/>
        <v>1</v>
      </c>
    </row>
    <row r="637" spans="1:9" x14ac:dyDescent="0.25">
      <c r="A637" s="202" t="s">
        <v>738</v>
      </c>
      <c r="B637" s="197" t="s">
        <v>915</v>
      </c>
      <c r="C637" s="203" t="s">
        <v>730</v>
      </c>
      <c r="D637" s="200">
        <v>2000</v>
      </c>
      <c r="E637" s="204">
        <v>2</v>
      </c>
      <c r="F637" s="201" t="s">
        <v>673</v>
      </c>
      <c r="G637" s="199" t="s">
        <v>738</v>
      </c>
      <c r="H637" s="147">
        <f>VLOOKUP(G:G,RES.,COLUMN(REFERENCES!C:C),FALSE)</f>
        <v>68.77</v>
      </c>
      <c r="I637" s="106">
        <f t="shared" si="9"/>
        <v>1</v>
      </c>
    </row>
  </sheetData>
  <autoFilter ref="A5:I637">
    <sortState ref="A5:H587">
      <sortCondition ref="A4:A587"/>
    </sortState>
  </autoFilter>
  <conditionalFormatting sqref="A4 A3:I3">
    <cfRule type="cellIs" dxfId="4" priority="13" operator="equal">
      <formula>"A"</formula>
    </cfRule>
    <cfRule type="cellIs" dxfId="3" priority="14" operator="equal">
      <formula>"M"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"/>
  <sheetViews>
    <sheetView workbookViewId="0">
      <selection activeCell="A10" sqref="A10"/>
    </sheetView>
  </sheetViews>
  <sheetFormatPr baseColWidth="10" defaultRowHeight="15" x14ac:dyDescent="0.25"/>
  <cols>
    <col min="1" max="1" width="13.7109375" customWidth="1"/>
  </cols>
  <sheetData>
    <row r="3" spans="1:1" ht="15.75" thickBot="1" x14ac:dyDescent="0.3"/>
    <row r="4" spans="1:1" x14ac:dyDescent="0.25">
      <c r="A4" s="3" t="s">
        <v>700</v>
      </c>
    </row>
    <row r="5" spans="1:1" ht="15.75" thickBot="1" x14ac:dyDescent="0.3">
      <c r="A5" s="5" t="s">
        <v>701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D14"/>
  <sheetViews>
    <sheetView workbookViewId="0">
      <selection activeCell="B15" sqref="B15"/>
    </sheetView>
  </sheetViews>
  <sheetFormatPr baseColWidth="10" defaultRowHeight="15" x14ac:dyDescent="0.25"/>
  <cols>
    <col min="1" max="1" width="17.42578125" bestFit="1" customWidth="1"/>
    <col min="2" max="2" width="11.5703125" style="143"/>
    <col min="3" max="3" width="11.5703125" style="181"/>
    <col min="4" max="4" width="50.28515625" bestFit="1" customWidth="1"/>
  </cols>
  <sheetData>
    <row r="1" spans="1:4" x14ac:dyDescent="0.25">
      <c r="A1" t="s">
        <v>689</v>
      </c>
      <c r="B1" s="143" t="s">
        <v>690</v>
      </c>
      <c r="C1" s="181" t="s">
        <v>688</v>
      </c>
      <c r="D1" t="s">
        <v>691</v>
      </c>
    </row>
    <row r="2" spans="1:4" x14ac:dyDescent="0.25">
      <c r="A2" t="s">
        <v>684</v>
      </c>
      <c r="B2" s="143">
        <v>230925</v>
      </c>
      <c r="C2" s="181">
        <v>45194</v>
      </c>
      <c r="D2" t="s">
        <v>687</v>
      </c>
    </row>
    <row r="3" spans="1:4" x14ac:dyDescent="0.25">
      <c r="B3" s="143">
        <v>230925</v>
      </c>
      <c r="C3" s="181">
        <v>45209</v>
      </c>
      <c r="D3" t="s">
        <v>685</v>
      </c>
    </row>
    <row r="4" spans="1:4" x14ac:dyDescent="0.25">
      <c r="B4" s="143">
        <v>230925</v>
      </c>
      <c r="C4" s="181">
        <v>45219</v>
      </c>
      <c r="D4" t="s">
        <v>686</v>
      </c>
    </row>
    <row r="5" spans="1:4" x14ac:dyDescent="0.25">
      <c r="B5" s="143">
        <v>230925</v>
      </c>
      <c r="C5" s="181">
        <v>45239</v>
      </c>
      <c r="D5" s="145" t="s">
        <v>693</v>
      </c>
    </row>
    <row r="6" spans="1:4" x14ac:dyDescent="0.25">
      <c r="B6" s="143">
        <v>230925</v>
      </c>
      <c r="C6" s="181">
        <v>45239</v>
      </c>
      <c r="D6" s="145" t="s">
        <v>692</v>
      </c>
    </row>
    <row r="7" spans="1:4" x14ac:dyDescent="0.25">
      <c r="B7" s="143">
        <v>230925</v>
      </c>
      <c r="C7" s="181">
        <v>45239</v>
      </c>
      <c r="D7" t="s">
        <v>696</v>
      </c>
    </row>
    <row r="8" spans="1:4" x14ac:dyDescent="0.25">
      <c r="B8" s="143">
        <v>290925</v>
      </c>
      <c r="C8" s="181">
        <v>45239</v>
      </c>
      <c r="D8" t="s">
        <v>697</v>
      </c>
    </row>
    <row r="9" spans="1:4" x14ac:dyDescent="0.25">
      <c r="C9" s="181">
        <v>45478</v>
      </c>
      <c r="D9" t="s">
        <v>705</v>
      </c>
    </row>
    <row r="10" spans="1:4" x14ac:dyDescent="0.25">
      <c r="B10" s="143">
        <v>240911</v>
      </c>
      <c r="C10" s="181">
        <v>45546</v>
      </c>
      <c r="D10" t="s">
        <v>706</v>
      </c>
    </row>
    <row r="11" spans="1:4" x14ac:dyDescent="0.25">
      <c r="B11" s="143">
        <v>241119</v>
      </c>
      <c r="C11" s="181">
        <v>45615</v>
      </c>
      <c r="D11" t="s">
        <v>727</v>
      </c>
    </row>
    <row r="12" spans="1:4" x14ac:dyDescent="0.25">
      <c r="B12" s="143">
        <v>241202</v>
      </c>
      <c r="C12" s="181">
        <v>45628</v>
      </c>
      <c r="D12" t="s">
        <v>736</v>
      </c>
    </row>
    <row r="13" spans="1:4" x14ac:dyDescent="0.25">
      <c r="B13" s="143">
        <v>250301</v>
      </c>
      <c r="C13" s="181">
        <v>45700</v>
      </c>
      <c r="D13" t="s">
        <v>917</v>
      </c>
    </row>
    <row r="14" spans="1:4" x14ac:dyDescent="0.25">
      <c r="B14" s="143">
        <v>250301</v>
      </c>
      <c r="C14" s="181">
        <v>45729</v>
      </c>
      <c r="D14" t="s">
        <v>923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H64"/>
  <sheetViews>
    <sheetView showGridLines="0" workbookViewId="0">
      <pane ySplit="4" topLeftCell="A20" activePane="bottomLeft" state="frozen"/>
      <selection activeCell="B15" sqref="B15"/>
      <selection pane="bottomLeft" activeCell="B15" sqref="B15"/>
    </sheetView>
  </sheetViews>
  <sheetFormatPr baseColWidth="10" defaultColWidth="11.5703125" defaultRowHeight="15" x14ac:dyDescent="0.25"/>
  <cols>
    <col min="1" max="1" width="18.7109375" style="148" customWidth="1"/>
    <col min="2" max="2" width="51.7109375" style="157" bestFit="1" customWidth="1"/>
    <col min="3" max="3" width="11.5703125" style="149"/>
    <col min="4" max="6" width="11.5703125" style="151"/>
    <col min="7" max="7" width="12.140625" style="151" customWidth="1"/>
    <col min="8" max="8" width="11.5703125" style="151"/>
    <col min="9" max="16384" width="11.5703125" style="150"/>
  </cols>
  <sheetData>
    <row r="1" spans="1:8" x14ac:dyDescent="0.25">
      <c r="B1" s="156" t="s">
        <v>216</v>
      </c>
      <c r="D1" s="115" t="s">
        <v>613</v>
      </c>
      <c r="E1" s="115" t="s">
        <v>217</v>
      </c>
      <c r="F1" s="115" t="s">
        <v>614</v>
      </c>
      <c r="G1" s="116" t="s">
        <v>218</v>
      </c>
      <c r="H1" s="114" t="s">
        <v>57</v>
      </c>
    </row>
    <row r="2" spans="1:8" x14ac:dyDescent="0.25">
      <c r="G2" s="152"/>
    </row>
    <row r="3" spans="1:8" ht="14.25" x14ac:dyDescent="0.2">
      <c r="A3" s="120" t="s">
        <v>611</v>
      </c>
      <c r="B3" s="158" t="s">
        <v>23</v>
      </c>
      <c r="C3" s="123" t="s">
        <v>23</v>
      </c>
      <c r="D3" s="119" t="s">
        <v>23</v>
      </c>
      <c r="E3" s="119" t="s">
        <v>23</v>
      </c>
      <c r="F3" s="119" t="s">
        <v>23</v>
      </c>
      <c r="G3" s="119" t="s">
        <v>23</v>
      </c>
      <c r="H3" s="119" t="s">
        <v>23</v>
      </c>
    </row>
    <row r="4" spans="1:8" ht="45" x14ac:dyDescent="0.2">
      <c r="A4" s="121" t="s">
        <v>55</v>
      </c>
      <c r="B4" s="159" t="s">
        <v>69</v>
      </c>
      <c r="C4" s="124" t="s">
        <v>920</v>
      </c>
      <c r="D4" s="106" t="s">
        <v>640</v>
      </c>
      <c r="E4" s="106" t="s">
        <v>144</v>
      </c>
      <c r="F4" s="106" t="s">
        <v>641</v>
      </c>
      <c r="G4" s="106" t="s">
        <v>56</v>
      </c>
      <c r="H4" s="106" t="s">
        <v>642</v>
      </c>
    </row>
    <row r="5" spans="1:8" x14ac:dyDescent="0.25">
      <c r="A5" s="122" t="s">
        <v>514</v>
      </c>
      <c r="B5" s="145" t="s">
        <v>615</v>
      </c>
      <c r="C5" s="153">
        <v>115.38</v>
      </c>
      <c r="D5" s="146" t="s">
        <v>672</v>
      </c>
      <c r="E5" s="146" t="s">
        <v>122</v>
      </c>
      <c r="F5" s="146" t="s">
        <v>674</v>
      </c>
      <c r="G5" s="154">
        <v>1200</v>
      </c>
      <c r="H5" s="155">
        <v>3</v>
      </c>
    </row>
    <row r="6" spans="1:8" x14ac:dyDescent="0.25">
      <c r="A6" s="122" t="s">
        <v>515</v>
      </c>
      <c r="B6" s="145" t="s">
        <v>615</v>
      </c>
      <c r="C6" s="153">
        <v>145.24</v>
      </c>
      <c r="D6" s="146" t="s">
        <v>672</v>
      </c>
      <c r="E6" s="146" t="s">
        <v>122</v>
      </c>
      <c r="F6" s="146" t="s">
        <v>674</v>
      </c>
      <c r="G6" s="154">
        <v>1600</v>
      </c>
      <c r="H6" s="155">
        <v>3</v>
      </c>
    </row>
    <row r="7" spans="1:8" x14ac:dyDescent="0.25">
      <c r="A7" s="122" t="s">
        <v>516</v>
      </c>
      <c r="B7" s="145" t="s">
        <v>615</v>
      </c>
      <c r="C7" s="153">
        <v>175.26</v>
      </c>
      <c r="D7" s="146" t="s">
        <v>672</v>
      </c>
      <c r="E7" s="146" t="s">
        <v>122</v>
      </c>
      <c r="F7" s="146" t="s">
        <v>674</v>
      </c>
      <c r="G7" s="154">
        <v>2000</v>
      </c>
      <c r="H7" s="155">
        <v>3</v>
      </c>
    </row>
    <row r="8" spans="1:8" x14ac:dyDescent="0.25">
      <c r="A8" s="122" t="s">
        <v>517</v>
      </c>
      <c r="B8" s="145" t="s">
        <v>615</v>
      </c>
      <c r="C8" s="153">
        <v>205.01</v>
      </c>
      <c r="D8" s="146" t="s">
        <v>672</v>
      </c>
      <c r="E8" s="146" t="s">
        <v>122</v>
      </c>
      <c r="F8" s="146" t="s">
        <v>674</v>
      </c>
      <c r="G8" s="154">
        <v>2400</v>
      </c>
      <c r="H8" s="155">
        <v>3</v>
      </c>
    </row>
    <row r="9" spans="1:8" x14ac:dyDescent="0.25">
      <c r="A9" s="122" t="s">
        <v>530</v>
      </c>
      <c r="B9" s="145" t="s">
        <v>615</v>
      </c>
      <c r="C9" s="153">
        <v>96.1</v>
      </c>
      <c r="D9" s="146" t="s">
        <v>672</v>
      </c>
      <c r="E9" s="146" t="s">
        <v>122</v>
      </c>
      <c r="F9" s="146" t="s">
        <v>673</v>
      </c>
      <c r="G9" s="154">
        <v>1200</v>
      </c>
      <c r="H9" s="155">
        <v>3</v>
      </c>
    </row>
    <row r="10" spans="1:8" x14ac:dyDescent="0.25">
      <c r="A10" s="122" t="s">
        <v>531</v>
      </c>
      <c r="B10" s="145" t="s">
        <v>615</v>
      </c>
      <c r="C10" s="153">
        <v>119.58</v>
      </c>
      <c r="D10" s="146" t="s">
        <v>672</v>
      </c>
      <c r="E10" s="146" t="s">
        <v>122</v>
      </c>
      <c r="F10" s="146" t="s">
        <v>673</v>
      </c>
      <c r="G10" s="154">
        <v>1600</v>
      </c>
      <c r="H10" s="155">
        <v>3</v>
      </c>
    </row>
    <row r="11" spans="1:8" x14ac:dyDescent="0.25">
      <c r="A11" s="122" t="s">
        <v>532</v>
      </c>
      <c r="B11" s="145" t="s">
        <v>615</v>
      </c>
      <c r="C11" s="153">
        <v>143.15</v>
      </c>
      <c r="D11" s="146" t="s">
        <v>672</v>
      </c>
      <c r="E11" s="146" t="s">
        <v>122</v>
      </c>
      <c r="F11" s="146" t="s">
        <v>673</v>
      </c>
      <c r="G11" s="154">
        <v>2000</v>
      </c>
      <c r="H11" s="155">
        <v>3</v>
      </c>
    </row>
    <row r="12" spans="1:8" x14ac:dyDescent="0.25">
      <c r="A12" s="122" t="s">
        <v>533</v>
      </c>
      <c r="B12" s="145" t="s">
        <v>615</v>
      </c>
      <c r="C12" s="153">
        <v>166.53</v>
      </c>
      <c r="D12" s="146" t="s">
        <v>672</v>
      </c>
      <c r="E12" s="146" t="s">
        <v>122</v>
      </c>
      <c r="F12" s="146" t="s">
        <v>673</v>
      </c>
      <c r="G12" s="154">
        <v>2400</v>
      </c>
      <c r="H12" s="155">
        <v>3</v>
      </c>
    </row>
    <row r="13" spans="1:8" x14ac:dyDescent="0.25">
      <c r="A13" s="122" t="s">
        <v>518</v>
      </c>
      <c r="B13" s="145" t="s">
        <v>616</v>
      </c>
      <c r="C13" s="153">
        <v>42.32</v>
      </c>
      <c r="D13" s="146" t="s">
        <v>672</v>
      </c>
      <c r="E13" s="146" t="s">
        <v>123</v>
      </c>
      <c r="F13" s="146" t="s">
        <v>674</v>
      </c>
      <c r="G13" s="154">
        <v>1200</v>
      </c>
      <c r="H13" s="155">
        <v>2</v>
      </c>
    </row>
    <row r="14" spans="1:8" x14ac:dyDescent="0.25">
      <c r="A14" s="122" t="s">
        <v>519</v>
      </c>
      <c r="B14" s="145" t="s">
        <v>616</v>
      </c>
      <c r="C14" s="153">
        <v>53.58</v>
      </c>
      <c r="D14" s="146" t="s">
        <v>672</v>
      </c>
      <c r="E14" s="146" t="s">
        <v>123</v>
      </c>
      <c r="F14" s="146" t="s">
        <v>674</v>
      </c>
      <c r="G14" s="154">
        <v>1600</v>
      </c>
      <c r="H14" s="155">
        <v>2</v>
      </c>
    </row>
    <row r="15" spans="1:8" x14ac:dyDescent="0.25">
      <c r="A15" s="122" t="s">
        <v>520</v>
      </c>
      <c r="B15" s="145" t="s">
        <v>616</v>
      </c>
      <c r="C15" s="153">
        <v>64.95</v>
      </c>
      <c r="D15" s="146" t="s">
        <v>672</v>
      </c>
      <c r="E15" s="146" t="s">
        <v>123</v>
      </c>
      <c r="F15" s="146" t="s">
        <v>674</v>
      </c>
      <c r="G15" s="154">
        <v>2000</v>
      </c>
      <c r="H15" s="155">
        <v>2</v>
      </c>
    </row>
    <row r="16" spans="1:8" x14ac:dyDescent="0.25">
      <c r="A16" s="122" t="s">
        <v>521</v>
      </c>
      <c r="B16" s="145" t="s">
        <v>616</v>
      </c>
      <c r="C16" s="153">
        <v>76.2</v>
      </c>
      <c r="D16" s="146" t="s">
        <v>672</v>
      </c>
      <c r="E16" s="146" t="s">
        <v>123</v>
      </c>
      <c r="F16" s="146" t="s">
        <v>674</v>
      </c>
      <c r="G16" s="154">
        <v>2400</v>
      </c>
      <c r="H16" s="155">
        <v>2</v>
      </c>
    </row>
    <row r="17" spans="1:8" x14ac:dyDescent="0.25">
      <c r="A17" s="122" t="s">
        <v>534</v>
      </c>
      <c r="B17" s="145" t="s">
        <v>616</v>
      </c>
      <c r="C17" s="153">
        <v>34.799999999999997</v>
      </c>
      <c r="D17" s="146" t="s">
        <v>672</v>
      </c>
      <c r="E17" s="146" t="s">
        <v>123</v>
      </c>
      <c r="F17" s="146" t="s">
        <v>673</v>
      </c>
      <c r="G17" s="154">
        <v>1200</v>
      </c>
      <c r="H17" s="155">
        <v>2</v>
      </c>
    </row>
    <row r="18" spans="1:8" x14ac:dyDescent="0.25">
      <c r="A18" s="122" t="s">
        <v>535</v>
      </c>
      <c r="B18" s="145" t="s">
        <v>616</v>
      </c>
      <c r="C18" s="153">
        <v>43.53</v>
      </c>
      <c r="D18" s="146" t="s">
        <v>672</v>
      </c>
      <c r="E18" s="146" t="s">
        <v>123</v>
      </c>
      <c r="F18" s="146" t="s">
        <v>673</v>
      </c>
      <c r="G18" s="154">
        <v>1600</v>
      </c>
      <c r="H18" s="155">
        <v>2</v>
      </c>
    </row>
    <row r="19" spans="1:8" x14ac:dyDescent="0.25">
      <c r="A19" s="122" t="s">
        <v>536</v>
      </c>
      <c r="B19" s="145" t="s">
        <v>616</v>
      </c>
      <c r="C19" s="153">
        <v>52.35</v>
      </c>
      <c r="D19" s="146" t="s">
        <v>672</v>
      </c>
      <c r="E19" s="146" t="s">
        <v>123</v>
      </c>
      <c r="F19" s="146" t="s">
        <v>673</v>
      </c>
      <c r="G19" s="154">
        <v>2000</v>
      </c>
      <c r="H19" s="155">
        <v>2</v>
      </c>
    </row>
    <row r="20" spans="1:8" x14ac:dyDescent="0.25">
      <c r="A20" s="122" t="s">
        <v>537</v>
      </c>
      <c r="B20" s="145" t="s">
        <v>616</v>
      </c>
      <c r="C20" s="153">
        <v>61.08</v>
      </c>
      <c r="D20" s="146" t="s">
        <v>672</v>
      </c>
      <c r="E20" s="146" t="s">
        <v>123</v>
      </c>
      <c r="F20" s="146" t="s">
        <v>673</v>
      </c>
      <c r="G20" s="154">
        <v>2400</v>
      </c>
      <c r="H20" s="155">
        <v>2</v>
      </c>
    </row>
    <row r="21" spans="1:8" x14ac:dyDescent="0.25">
      <c r="A21" s="144" t="s">
        <v>683</v>
      </c>
      <c r="B21" s="145" t="s">
        <v>630</v>
      </c>
      <c r="C21" s="153">
        <v>44.3</v>
      </c>
      <c r="D21" s="146" t="s">
        <v>675</v>
      </c>
      <c r="E21" s="146" t="s">
        <v>682</v>
      </c>
      <c r="F21" s="146" t="s">
        <v>41</v>
      </c>
      <c r="G21" s="154">
        <v>0</v>
      </c>
      <c r="H21" s="155">
        <v>2</v>
      </c>
    </row>
    <row r="22" spans="1:8" x14ac:dyDescent="0.25">
      <c r="A22" s="122" t="s">
        <v>608</v>
      </c>
      <c r="B22" s="145" t="s">
        <v>617</v>
      </c>
      <c r="C22" s="153">
        <v>424.31</v>
      </c>
      <c r="D22" s="146" t="s">
        <v>672</v>
      </c>
      <c r="E22" s="146" t="s">
        <v>54</v>
      </c>
      <c r="F22" s="146" t="s">
        <v>674</v>
      </c>
      <c r="G22" s="154">
        <v>1920</v>
      </c>
      <c r="H22" s="155">
        <v>7</v>
      </c>
    </row>
    <row r="23" spans="1:8" x14ac:dyDescent="0.25">
      <c r="A23" s="122" t="s">
        <v>605</v>
      </c>
      <c r="B23" s="145" t="s">
        <v>617</v>
      </c>
      <c r="C23" s="153">
        <v>348.14</v>
      </c>
      <c r="D23" s="146" t="s">
        <v>672</v>
      </c>
      <c r="E23" s="146" t="s">
        <v>54</v>
      </c>
      <c r="F23" s="146" t="s">
        <v>673</v>
      </c>
      <c r="G23" s="154">
        <v>1920</v>
      </c>
      <c r="H23" s="155">
        <v>7</v>
      </c>
    </row>
    <row r="24" spans="1:8" x14ac:dyDescent="0.25">
      <c r="A24" s="122" t="s">
        <v>609</v>
      </c>
      <c r="B24" s="145" t="s">
        <v>618</v>
      </c>
      <c r="C24" s="153">
        <v>301.22000000000003</v>
      </c>
      <c r="D24" s="146" t="s">
        <v>672</v>
      </c>
      <c r="E24" s="146" t="s">
        <v>53</v>
      </c>
      <c r="F24" s="146" t="s">
        <v>674</v>
      </c>
      <c r="G24" s="154">
        <v>1920</v>
      </c>
      <c r="H24" s="155">
        <v>7</v>
      </c>
    </row>
    <row r="25" spans="1:8" x14ac:dyDescent="0.25">
      <c r="A25" s="122" t="s">
        <v>606</v>
      </c>
      <c r="B25" s="145" t="s">
        <v>618</v>
      </c>
      <c r="C25" s="153">
        <v>247.25</v>
      </c>
      <c r="D25" s="146" t="s">
        <v>672</v>
      </c>
      <c r="E25" s="146" t="s">
        <v>53</v>
      </c>
      <c r="F25" s="146" t="s">
        <v>673</v>
      </c>
      <c r="G25" s="154">
        <v>1920</v>
      </c>
      <c r="H25" s="155">
        <v>7</v>
      </c>
    </row>
    <row r="26" spans="1:8" x14ac:dyDescent="0.25">
      <c r="A26" s="122" t="s">
        <v>610</v>
      </c>
      <c r="B26" s="145" t="s">
        <v>619</v>
      </c>
      <c r="C26" s="153">
        <v>262.38</v>
      </c>
      <c r="D26" s="146" t="s">
        <v>672</v>
      </c>
      <c r="E26" s="146" t="s">
        <v>52</v>
      </c>
      <c r="F26" s="146" t="s">
        <v>674</v>
      </c>
      <c r="G26" s="154">
        <v>1920</v>
      </c>
      <c r="H26" s="155">
        <v>7</v>
      </c>
    </row>
    <row r="27" spans="1:8" x14ac:dyDescent="0.25">
      <c r="A27" s="122" t="s">
        <v>607</v>
      </c>
      <c r="B27" s="145" t="s">
        <v>619</v>
      </c>
      <c r="C27" s="153">
        <v>216.43</v>
      </c>
      <c r="D27" s="146" t="s">
        <v>672</v>
      </c>
      <c r="E27" s="146" t="s">
        <v>52</v>
      </c>
      <c r="F27" s="146" t="s">
        <v>673</v>
      </c>
      <c r="G27" s="154">
        <v>1920</v>
      </c>
      <c r="H27" s="155">
        <v>7</v>
      </c>
    </row>
    <row r="28" spans="1:8" x14ac:dyDescent="0.25">
      <c r="A28" s="122" t="s">
        <v>522</v>
      </c>
      <c r="B28" s="145" t="s">
        <v>622</v>
      </c>
      <c r="C28" s="153">
        <v>13.57</v>
      </c>
      <c r="D28" s="146" t="s">
        <v>675</v>
      </c>
      <c r="E28" s="146" t="s">
        <v>59</v>
      </c>
      <c r="F28" s="146" t="s">
        <v>674</v>
      </c>
      <c r="G28" s="154">
        <v>0</v>
      </c>
      <c r="H28" s="155">
        <v>6</v>
      </c>
    </row>
    <row r="29" spans="1:8" x14ac:dyDescent="0.25">
      <c r="A29" s="122" t="s">
        <v>538</v>
      </c>
      <c r="B29" s="145" t="s">
        <v>622</v>
      </c>
      <c r="C29" s="153">
        <v>13.57</v>
      </c>
      <c r="D29" s="146" t="s">
        <v>675</v>
      </c>
      <c r="E29" s="146" t="s">
        <v>59</v>
      </c>
      <c r="F29" s="146" t="s">
        <v>673</v>
      </c>
      <c r="G29" s="154">
        <v>0</v>
      </c>
      <c r="H29" s="155">
        <v>6</v>
      </c>
    </row>
    <row r="30" spans="1:8" x14ac:dyDescent="0.25">
      <c r="A30" s="122" t="s">
        <v>523</v>
      </c>
      <c r="B30" s="145" t="s">
        <v>620</v>
      </c>
      <c r="C30" s="153">
        <v>19.43</v>
      </c>
      <c r="D30" s="146" t="s">
        <v>672</v>
      </c>
      <c r="E30" s="146" t="s">
        <v>121</v>
      </c>
      <c r="F30" s="146" t="s">
        <v>674</v>
      </c>
      <c r="G30" s="154">
        <v>2000</v>
      </c>
      <c r="H30" s="155">
        <v>2</v>
      </c>
    </row>
    <row r="31" spans="1:8" x14ac:dyDescent="0.25">
      <c r="A31" s="122" t="s">
        <v>539</v>
      </c>
      <c r="B31" s="145" t="s">
        <v>620</v>
      </c>
      <c r="C31" s="153">
        <v>15.15</v>
      </c>
      <c r="D31" s="146" t="s">
        <v>672</v>
      </c>
      <c r="E31" s="146" t="s">
        <v>121</v>
      </c>
      <c r="F31" s="146" t="s">
        <v>673</v>
      </c>
      <c r="G31" s="154">
        <v>2000</v>
      </c>
      <c r="H31" s="155">
        <v>2</v>
      </c>
    </row>
    <row r="32" spans="1:8" x14ac:dyDescent="0.25">
      <c r="A32" s="122" t="s">
        <v>670</v>
      </c>
      <c r="B32" s="145" t="s">
        <v>631</v>
      </c>
      <c r="C32" s="153">
        <v>27.55</v>
      </c>
      <c r="D32" s="146" t="s">
        <v>675</v>
      </c>
      <c r="E32" s="146" t="s">
        <v>140</v>
      </c>
      <c r="F32" s="146" t="s">
        <v>41</v>
      </c>
      <c r="G32" s="154">
        <v>0</v>
      </c>
      <c r="H32" s="155">
        <v>2</v>
      </c>
    </row>
    <row r="33" spans="1:8" x14ac:dyDescent="0.25">
      <c r="A33" s="122" t="s">
        <v>671</v>
      </c>
      <c r="B33" s="145" t="s">
        <v>632</v>
      </c>
      <c r="C33" s="153">
        <v>38.47</v>
      </c>
      <c r="D33" s="146" t="s">
        <v>675</v>
      </c>
      <c r="E33" s="146" t="s">
        <v>141</v>
      </c>
      <c r="F33" s="146" t="s">
        <v>41</v>
      </c>
      <c r="G33" s="154">
        <v>0</v>
      </c>
      <c r="H33" s="155">
        <v>2</v>
      </c>
    </row>
    <row r="34" spans="1:8" x14ac:dyDescent="0.25">
      <c r="A34" s="122" t="s">
        <v>667</v>
      </c>
      <c r="B34" s="145" t="s">
        <v>633</v>
      </c>
      <c r="C34" s="153">
        <v>66.13</v>
      </c>
      <c r="D34" s="146" t="s">
        <v>675</v>
      </c>
      <c r="E34" s="146" t="s">
        <v>70</v>
      </c>
      <c r="F34" s="146" t="s">
        <v>41</v>
      </c>
      <c r="G34" s="154">
        <v>0</v>
      </c>
      <c r="H34" s="155">
        <v>2</v>
      </c>
    </row>
    <row r="35" spans="1:8" x14ac:dyDescent="0.25">
      <c r="A35" s="218" t="s">
        <v>922</v>
      </c>
      <c r="B35" s="219" t="s">
        <v>921</v>
      </c>
      <c r="C35" s="220">
        <v>144</v>
      </c>
      <c r="D35" s="221" t="s">
        <v>675</v>
      </c>
      <c r="E35" s="221" t="s">
        <v>919</v>
      </c>
      <c r="F35" s="221" t="s">
        <v>41</v>
      </c>
      <c r="G35" s="222">
        <v>0</v>
      </c>
      <c r="H35" s="223">
        <v>3</v>
      </c>
    </row>
    <row r="36" spans="1:8" x14ac:dyDescent="0.25">
      <c r="A36" s="122" t="s">
        <v>668</v>
      </c>
      <c r="B36" s="145" t="s">
        <v>634</v>
      </c>
      <c r="C36" s="153">
        <v>26.52</v>
      </c>
      <c r="D36" s="146" t="s">
        <v>675</v>
      </c>
      <c r="E36" s="146" t="s">
        <v>142</v>
      </c>
      <c r="F36" s="146" t="s">
        <v>41</v>
      </c>
      <c r="G36" s="154">
        <v>0</v>
      </c>
      <c r="H36" s="155">
        <v>2</v>
      </c>
    </row>
    <row r="37" spans="1:8" x14ac:dyDescent="0.25">
      <c r="A37" s="122" t="s">
        <v>669</v>
      </c>
      <c r="B37" s="145" t="s">
        <v>635</v>
      </c>
      <c r="C37" s="153">
        <v>37.340000000000003</v>
      </c>
      <c r="D37" s="146" t="s">
        <v>675</v>
      </c>
      <c r="E37" s="146" t="s">
        <v>143</v>
      </c>
      <c r="F37" s="146" t="s">
        <v>41</v>
      </c>
      <c r="G37" s="154">
        <v>0</v>
      </c>
      <c r="H37" s="155">
        <v>2</v>
      </c>
    </row>
    <row r="38" spans="1:8" x14ac:dyDescent="0.25">
      <c r="A38" s="122" t="s">
        <v>524</v>
      </c>
      <c r="B38" s="145" t="s">
        <v>624</v>
      </c>
      <c r="C38" s="153">
        <v>20.3</v>
      </c>
      <c r="D38" s="146" t="s">
        <v>676</v>
      </c>
      <c r="E38" s="146" t="s">
        <v>168</v>
      </c>
      <c r="F38" s="146" t="s">
        <v>674</v>
      </c>
      <c r="G38" s="154">
        <v>31.8</v>
      </c>
      <c r="H38" s="155">
        <v>100</v>
      </c>
    </row>
    <row r="39" spans="1:8" x14ac:dyDescent="0.25">
      <c r="A39" s="122" t="s">
        <v>540</v>
      </c>
      <c r="B39" s="145" t="s">
        <v>624</v>
      </c>
      <c r="C39" s="153">
        <v>16.91</v>
      </c>
      <c r="D39" s="146" t="s">
        <v>676</v>
      </c>
      <c r="E39" s="146" t="s">
        <v>168</v>
      </c>
      <c r="F39" s="146" t="s">
        <v>673</v>
      </c>
      <c r="G39" s="154">
        <v>31.8</v>
      </c>
      <c r="H39" s="155">
        <v>100</v>
      </c>
    </row>
    <row r="40" spans="1:8" x14ac:dyDescent="0.25">
      <c r="A40" s="122" t="s">
        <v>662</v>
      </c>
      <c r="B40" s="145" t="s">
        <v>661</v>
      </c>
      <c r="C40" s="153">
        <v>811.73</v>
      </c>
      <c r="D40" s="146" t="s">
        <v>675</v>
      </c>
      <c r="E40" s="146" t="s">
        <v>660</v>
      </c>
      <c r="F40" s="146" t="s">
        <v>41</v>
      </c>
      <c r="G40" s="154">
        <v>0</v>
      </c>
      <c r="H40" s="155">
        <v>18</v>
      </c>
    </row>
    <row r="41" spans="1:8" x14ac:dyDescent="0.25">
      <c r="A41" s="122" t="s">
        <v>525</v>
      </c>
      <c r="B41" s="145" t="s">
        <v>625</v>
      </c>
      <c r="C41" s="153">
        <v>3.33</v>
      </c>
      <c r="D41" s="146" t="s">
        <v>676</v>
      </c>
      <c r="E41" s="146" t="s">
        <v>180</v>
      </c>
      <c r="F41" s="146" t="s">
        <v>674</v>
      </c>
      <c r="G41" s="154">
        <v>70</v>
      </c>
      <c r="H41" s="155">
        <v>10</v>
      </c>
    </row>
    <row r="42" spans="1:8" x14ac:dyDescent="0.25">
      <c r="A42" s="122" t="s">
        <v>541</v>
      </c>
      <c r="B42" s="145" t="s">
        <v>625</v>
      </c>
      <c r="C42" s="153">
        <v>2.62</v>
      </c>
      <c r="D42" s="146" t="s">
        <v>676</v>
      </c>
      <c r="E42" s="146" t="s">
        <v>180</v>
      </c>
      <c r="F42" s="146" t="s">
        <v>673</v>
      </c>
      <c r="G42" s="154">
        <v>70</v>
      </c>
      <c r="H42" s="155">
        <v>10</v>
      </c>
    </row>
    <row r="43" spans="1:8" x14ac:dyDescent="0.25">
      <c r="A43" s="122" t="s">
        <v>526</v>
      </c>
      <c r="B43" s="145" t="s">
        <v>626</v>
      </c>
      <c r="C43" s="153">
        <v>32.5</v>
      </c>
      <c r="D43" s="146" t="s">
        <v>676</v>
      </c>
      <c r="E43" s="146" t="s">
        <v>181</v>
      </c>
      <c r="F43" s="146" t="s">
        <v>674</v>
      </c>
      <c r="G43" s="154">
        <v>65</v>
      </c>
      <c r="H43" s="155">
        <v>100</v>
      </c>
    </row>
    <row r="44" spans="1:8" x14ac:dyDescent="0.25">
      <c r="A44" s="122" t="s">
        <v>510</v>
      </c>
      <c r="B44" s="145" t="s">
        <v>626</v>
      </c>
      <c r="C44" s="153">
        <v>25.56</v>
      </c>
      <c r="D44" s="146" t="s">
        <v>676</v>
      </c>
      <c r="E44" s="146" t="s">
        <v>181</v>
      </c>
      <c r="F44" s="146" t="s">
        <v>673</v>
      </c>
      <c r="G44" s="154">
        <v>65</v>
      </c>
      <c r="H44" s="155">
        <v>100</v>
      </c>
    </row>
    <row r="45" spans="1:8" x14ac:dyDescent="0.25">
      <c r="A45" s="122" t="s">
        <v>527</v>
      </c>
      <c r="B45" s="145" t="s">
        <v>627</v>
      </c>
      <c r="C45" s="153">
        <v>32.5</v>
      </c>
      <c r="D45" s="146" t="s">
        <v>676</v>
      </c>
      <c r="E45" s="146" t="s">
        <v>178</v>
      </c>
      <c r="F45" s="146" t="s">
        <v>674</v>
      </c>
      <c r="G45" s="154">
        <v>65</v>
      </c>
      <c r="H45" s="155">
        <v>100</v>
      </c>
    </row>
    <row r="46" spans="1:8" x14ac:dyDescent="0.25">
      <c r="A46" s="122" t="s">
        <v>511</v>
      </c>
      <c r="B46" s="145" t="s">
        <v>627</v>
      </c>
      <c r="C46" s="153">
        <v>25.56</v>
      </c>
      <c r="D46" s="146" t="s">
        <v>676</v>
      </c>
      <c r="E46" s="146" t="s">
        <v>178</v>
      </c>
      <c r="F46" s="146" t="s">
        <v>673</v>
      </c>
      <c r="G46" s="154">
        <v>65</v>
      </c>
      <c r="H46" s="155">
        <v>100</v>
      </c>
    </row>
    <row r="47" spans="1:8" x14ac:dyDescent="0.25">
      <c r="A47" s="122" t="s">
        <v>528</v>
      </c>
      <c r="B47" s="145" t="s">
        <v>628</v>
      </c>
      <c r="C47" s="153">
        <v>3.33</v>
      </c>
      <c r="D47" s="146" t="s">
        <v>676</v>
      </c>
      <c r="E47" s="146" t="s">
        <v>182</v>
      </c>
      <c r="F47" s="146" t="s">
        <v>674</v>
      </c>
      <c r="G47" s="154">
        <v>70</v>
      </c>
      <c r="H47" s="155">
        <v>10</v>
      </c>
    </row>
    <row r="48" spans="1:8" x14ac:dyDescent="0.25">
      <c r="A48" s="122" t="s">
        <v>512</v>
      </c>
      <c r="B48" s="145" t="s">
        <v>628</v>
      </c>
      <c r="C48" s="153">
        <v>2.62</v>
      </c>
      <c r="D48" s="146" t="s">
        <v>676</v>
      </c>
      <c r="E48" s="146" t="s">
        <v>182</v>
      </c>
      <c r="F48" s="146" t="s">
        <v>673</v>
      </c>
      <c r="G48" s="154">
        <v>70</v>
      </c>
      <c r="H48" s="155">
        <v>10</v>
      </c>
    </row>
    <row r="49" spans="1:8" x14ac:dyDescent="0.25">
      <c r="A49" s="122" t="s">
        <v>529</v>
      </c>
      <c r="B49" s="145" t="s">
        <v>629</v>
      </c>
      <c r="C49" s="153">
        <v>19.78</v>
      </c>
      <c r="D49" s="146" t="s">
        <v>675</v>
      </c>
      <c r="E49" s="146" t="s">
        <v>58</v>
      </c>
      <c r="F49" s="146" t="s">
        <v>674</v>
      </c>
      <c r="G49" s="154">
        <v>0</v>
      </c>
      <c r="H49" s="155">
        <v>6</v>
      </c>
    </row>
    <row r="50" spans="1:8" x14ac:dyDescent="0.25">
      <c r="A50" s="122" t="s">
        <v>513</v>
      </c>
      <c r="B50" s="145" t="s">
        <v>629</v>
      </c>
      <c r="C50" s="153">
        <v>19.78</v>
      </c>
      <c r="D50" s="146" t="s">
        <v>675</v>
      </c>
      <c r="E50" s="146" t="s">
        <v>58</v>
      </c>
      <c r="F50" s="146" t="s">
        <v>673</v>
      </c>
      <c r="G50" s="154">
        <v>0</v>
      </c>
      <c r="H50" s="155">
        <v>6</v>
      </c>
    </row>
    <row r="51" spans="1:8" x14ac:dyDescent="0.25">
      <c r="A51" s="122" t="s">
        <v>737</v>
      </c>
      <c r="B51" s="145" t="s">
        <v>754</v>
      </c>
      <c r="C51" s="153">
        <v>98.55</v>
      </c>
      <c r="D51" s="146" t="s">
        <v>672</v>
      </c>
      <c r="E51" s="146" t="s">
        <v>730</v>
      </c>
      <c r="F51" s="146" t="s">
        <v>674</v>
      </c>
      <c r="G51" s="154">
        <v>2000</v>
      </c>
      <c r="H51" s="155">
        <v>2</v>
      </c>
    </row>
    <row r="52" spans="1:8" x14ac:dyDescent="0.25">
      <c r="A52" s="122" t="s">
        <v>738</v>
      </c>
      <c r="B52" s="145" t="s">
        <v>754</v>
      </c>
      <c r="C52" s="153">
        <v>68.77</v>
      </c>
      <c r="D52" s="146" t="s">
        <v>672</v>
      </c>
      <c r="E52" s="146" t="s">
        <v>730</v>
      </c>
      <c r="F52" s="146" t="s">
        <v>673</v>
      </c>
      <c r="G52" s="154">
        <v>2000</v>
      </c>
      <c r="H52" s="155">
        <v>2</v>
      </c>
    </row>
    <row r="53" spans="1:8" x14ac:dyDescent="0.25">
      <c r="A53" s="122" t="s">
        <v>739</v>
      </c>
      <c r="B53" s="145" t="s">
        <v>740</v>
      </c>
      <c r="C53" s="153">
        <v>72.83</v>
      </c>
      <c r="D53" s="146" t="s">
        <v>672</v>
      </c>
      <c r="E53" s="146" t="s">
        <v>729</v>
      </c>
      <c r="F53" s="146" t="s">
        <v>674</v>
      </c>
      <c r="G53" s="154">
        <v>2000</v>
      </c>
      <c r="H53" s="155">
        <v>1</v>
      </c>
    </row>
    <row r="54" spans="1:8" x14ac:dyDescent="0.25">
      <c r="A54" s="122" t="s">
        <v>741</v>
      </c>
      <c r="B54" s="145" t="s">
        <v>740</v>
      </c>
      <c r="C54" s="153">
        <v>52.16</v>
      </c>
      <c r="D54" s="146" t="s">
        <v>672</v>
      </c>
      <c r="E54" s="146" t="s">
        <v>729</v>
      </c>
      <c r="F54" s="146" t="s">
        <v>673</v>
      </c>
      <c r="G54" s="154">
        <v>2000</v>
      </c>
      <c r="H54" s="155">
        <v>1</v>
      </c>
    </row>
    <row r="55" spans="1:8" x14ac:dyDescent="0.25">
      <c r="A55" s="122" t="s">
        <v>742</v>
      </c>
      <c r="B55" s="145" t="s">
        <v>755</v>
      </c>
      <c r="C55" s="153">
        <v>43.4</v>
      </c>
      <c r="D55" s="146" t="s">
        <v>675</v>
      </c>
      <c r="E55" s="146" t="s">
        <v>731</v>
      </c>
      <c r="F55" s="146" t="s">
        <v>674</v>
      </c>
      <c r="G55" s="154">
        <v>0</v>
      </c>
      <c r="H55" s="155">
        <v>2</v>
      </c>
    </row>
    <row r="56" spans="1:8" x14ac:dyDescent="0.25">
      <c r="A56" s="122" t="s">
        <v>744</v>
      </c>
      <c r="B56" s="145" t="s">
        <v>755</v>
      </c>
      <c r="C56" s="153">
        <v>43.4</v>
      </c>
      <c r="D56" s="146" t="s">
        <v>675</v>
      </c>
      <c r="E56" s="146" t="s">
        <v>731</v>
      </c>
      <c r="F56" s="146" t="s">
        <v>673</v>
      </c>
      <c r="G56" s="154">
        <v>0</v>
      </c>
      <c r="H56" s="155">
        <v>2</v>
      </c>
    </row>
    <row r="57" spans="1:8" x14ac:dyDescent="0.25">
      <c r="A57" s="122" t="s">
        <v>745</v>
      </c>
      <c r="B57" s="145" t="s">
        <v>756</v>
      </c>
      <c r="C57" s="153">
        <v>17.940000000000001</v>
      </c>
      <c r="D57" s="146" t="s">
        <v>675</v>
      </c>
      <c r="E57" s="146" t="s">
        <v>732</v>
      </c>
      <c r="F57" s="146" t="s">
        <v>674</v>
      </c>
      <c r="G57" s="154">
        <v>0</v>
      </c>
      <c r="H57" s="155">
        <v>4</v>
      </c>
    </row>
    <row r="58" spans="1:8" x14ac:dyDescent="0.25">
      <c r="A58" s="122" t="s">
        <v>746</v>
      </c>
      <c r="B58" s="145" t="s">
        <v>756</v>
      </c>
      <c r="C58" s="153">
        <v>17.940000000000001</v>
      </c>
      <c r="D58" s="146" t="s">
        <v>675</v>
      </c>
      <c r="E58" s="146" t="s">
        <v>732</v>
      </c>
      <c r="F58" s="146" t="s">
        <v>673</v>
      </c>
      <c r="G58" s="154">
        <v>0</v>
      </c>
      <c r="H58" s="155">
        <v>4</v>
      </c>
    </row>
    <row r="59" spans="1:8" x14ac:dyDescent="0.25">
      <c r="A59" s="122" t="s">
        <v>747</v>
      </c>
      <c r="B59" s="145" t="s">
        <v>757</v>
      </c>
      <c r="C59" s="153">
        <v>104.98</v>
      </c>
      <c r="D59" s="146" t="s">
        <v>675</v>
      </c>
      <c r="E59" s="146" t="s">
        <v>733</v>
      </c>
      <c r="F59" s="146" t="s">
        <v>674</v>
      </c>
      <c r="G59" s="154">
        <v>0</v>
      </c>
      <c r="H59" s="155">
        <v>2</v>
      </c>
    </row>
    <row r="60" spans="1:8" x14ac:dyDescent="0.25">
      <c r="A60" s="122" t="s">
        <v>749</v>
      </c>
      <c r="B60" s="145" t="s">
        <v>757</v>
      </c>
      <c r="C60" s="153">
        <v>104.98</v>
      </c>
      <c r="D60" s="146" t="s">
        <v>675</v>
      </c>
      <c r="E60" s="146" t="s">
        <v>733</v>
      </c>
      <c r="F60" s="146" t="s">
        <v>673</v>
      </c>
      <c r="G60" s="154">
        <v>0</v>
      </c>
      <c r="H60" s="155">
        <v>2</v>
      </c>
    </row>
    <row r="61" spans="1:8" x14ac:dyDescent="0.25">
      <c r="A61" s="122" t="s">
        <v>750</v>
      </c>
      <c r="B61" s="145" t="s">
        <v>621</v>
      </c>
      <c r="C61" s="153">
        <v>26.73</v>
      </c>
      <c r="D61" s="146" t="s">
        <v>675</v>
      </c>
      <c r="E61" s="146" t="s">
        <v>734</v>
      </c>
      <c r="F61" s="146" t="s">
        <v>674</v>
      </c>
      <c r="G61" s="154">
        <v>0</v>
      </c>
      <c r="H61" s="155">
        <v>6</v>
      </c>
    </row>
    <row r="62" spans="1:8" x14ac:dyDescent="0.25">
      <c r="A62" s="122" t="s">
        <v>751</v>
      </c>
      <c r="B62" s="145" t="s">
        <v>621</v>
      </c>
      <c r="C62" s="153">
        <v>26.73</v>
      </c>
      <c r="D62" s="146" t="s">
        <v>675</v>
      </c>
      <c r="E62" s="146" t="s">
        <v>734</v>
      </c>
      <c r="F62" s="146" t="s">
        <v>673</v>
      </c>
      <c r="G62" s="154">
        <v>0</v>
      </c>
      <c r="H62" s="155">
        <v>6</v>
      </c>
    </row>
    <row r="63" spans="1:8" x14ac:dyDescent="0.25">
      <c r="A63" s="122" t="s">
        <v>752</v>
      </c>
      <c r="B63" s="145" t="s">
        <v>623</v>
      </c>
      <c r="C63" s="153">
        <v>16.07</v>
      </c>
      <c r="D63" s="146" t="s">
        <v>675</v>
      </c>
      <c r="E63" s="146" t="s">
        <v>735</v>
      </c>
      <c r="F63" s="146" t="s">
        <v>674</v>
      </c>
      <c r="G63" s="154">
        <v>0</v>
      </c>
      <c r="H63" s="155">
        <v>6</v>
      </c>
    </row>
    <row r="64" spans="1:8" x14ac:dyDescent="0.25">
      <c r="A64" s="122" t="s">
        <v>753</v>
      </c>
      <c r="B64" s="145" t="s">
        <v>623</v>
      </c>
      <c r="C64" s="153">
        <v>16.07</v>
      </c>
      <c r="D64" s="146" t="s">
        <v>675</v>
      </c>
      <c r="E64" s="146" t="s">
        <v>735</v>
      </c>
      <c r="F64" s="146" t="s">
        <v>673</v>
      </c>
      <c r="G64" s="154">
        <v>0</v>
      </c>
      <c r="H64" s="155">
        <v>6</v>
      </c>
    </row>
  </sheetData>
  <autoFilter ref="A4:H64"/>
  <conditionalFormatting sqref="A3 C3:H3">
    <cfRule type="cellIs" dxfId="8" priority="17" operator="equal">
      <formula>"A"</formula>
    </cfRule>
    <cfRule type="cellIs" dxfId="7" priority="18" operator="equal">
      <formula>"M"</formula>
    </cfRule>
  </conditionalFormatting>
  <conditionalFormatting sqref="B3">
    <cfRule type="cellIs" dxfId="6" priority="15" operator="equal">
      <formula>"A"</formula>
    </cfRule>
    <cfRule type="cellIs" dxfId="5" priority="16" operator="equal">
      <formula>"M"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5:A27"/>
  <sheetViews>
    <sheetView showGridLines="0" topLeftCell="A3" workbookViewId="0">
      <selection activeCell="B15" sqref="B15"/>
    </sheetView>
  </sheetViews>
  <sheetFormatPr baseColWidth="10" defaultRowHeight="15" x14ac:dyDescent="0.25"/>
  <cols>
    <col min="1" max="1" width="13.28515625" style="143" customWidth="1"/>
  </cols>
  <sheetData>
    <row r="5" spans="1:1" ht="15.75" thickBot="1" x14ac:dyDescent="0.3"/>
    <row r="6" spans="1:1" x14ac:dyDescent="0.25">
      <c r="A6" s="169" t="s">
        <v>32</v>
      </c>
    </row>
    <row r="7" spans="1:1" x14ac:dyDescent="0.25">
      <c r="A7" s="170" t="s">
        <v>197</v>
      </c>
    </row>
    <row r="8" spans="1:1" x14ac:dyDescent="0.25">
      <c r="A8" s="170" t="s">
        <v>125</v>
      </c>
    </row>
    <row r="9" spans="1:1" x14ac:dyDescent="0.25">
      <c r="A9" s="170" t="s">
        <v>184</v>
      </c>
    </row>
    <row r="10" spans="1:1" x14ac:dyDescent="0.25">
      <c r="A10" s="170" t="s">
        <v>183</v>
      </c>
    </row>
    <row r="11" spans="1:1" x14ac:dyDescent="0.25">
      <c r="A11" s="170" t="s">
        <v>185</v>
      </c>
    </row>
    <row r="12" spans="1:1" x14ac:dyDescent="0.25">
      <c r="A12" s="170" t="s">
        <v>186</v>
      </c>
    </row>
    <row r="13" spans="1:1" x14ac:dyDescent="0.25">
      <c r="A13" s="170" t="s">
        <v>187</v>
      </c>
    </row>
    <row r="14" spans="1:1" x14ac:dyDescent="0.25">
      <c r="A14" s="170" t="s">
        <v>188</v>
      </c>
    </row>
    <row r="15" spans="1:1" x14ac:dyDescent="0.25">
      <c r="A15" s="170" t="s">
        <v>189</v>
      </c>
    </row>
    <row r="16" spans="1:1" x14ac:dyDescent="0.25">
      <c r="A16" s="170" t="s">
        <v>190</v>
      </c>
    </row>
    <row r="17" spans="1:1" x14ac:dyDescent="0.25">
      <c r="A17" s="170" t="s">
        <v>191</v>
      </c>
    </row>
    <row r="18" spans="1:1" x14ac:dyDescent="0.25">
      <c r="A18" s="170" t="s">
        <v>192</v>
      </c>
    </row>
    <row r="19" spans="1:1" x14ac:dyDescent="0.25">
      <c r="A19" s="170" t="s">
        <v>193</v>
      </c>
    </row>
    <row r="20" spans="1:1" x14ac:dyDescent="0.25">
      <c r="A20" s="170" t="s">
        <v>194</v>
      </c>
    </row>
    <row r="21" spans="1:1" x14ac:dyDescent="0.25">
      <c r="A21" s="170" t="s">
        <v>195</v>
      </c>
    </row>
    <row r="22" spans="1:1" x14ac:dyDescent="0.25">
      <c r="A22" s="170" t="s">
        <v>196</v>
      </c>
    </row>
    <row r="23" spans="1:1" x14ac:dyDescent="0.25">
      <c r="A23" s="170" t="s">
        <v>124</v>
      </c>
    </row>
    <row r="24" spans="1:1" x14ac:dyDescent="0.25">
      <c r="A24" s="170" t="s">
        <v>198</v>
      </c>
    </row>
    <row r="25" spans="1:1" x14ac:dyDescent="0.25">
      <c r="A25" s="170" t="s">
        <v>199</v>
      </c>
    </row>
    <row r="26" spans="1:1" x14ac:dyDescent="0.25">
      <c r="A26" s="170" t="s">
        <v>200</v>
      </c>
    </row>
    <row r="27" spans="1:1" ht="15.75" thickBot="1" x14ac:dyDescent="0.3">
      <c r="A27" s="171" t="s">
        <v>707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6:E32"/>
  <sheetViews>
    <sheetView showGridLines="0" topLeftCell="A4" workbookViewId="0">
      <selection activeCell="B15" sqref="B15"/>
    </sheetView>
  </sheetViews>
  <sheetFormatPr baseColWidth="10" defaultRowHeight="15" x14ac:dyDescent="0.25"/>
  <cols>
    <col min="1" max="1" width="13.7109375" bestFit="1" customWidth="1"/>
    <col min="2" max="2" width="22.28515625" bestFit="1" customWidth="1"/>
    <col min="3" max="3" width="12.7109375" bestFit="1" customWidth="1"/>
    <col min="4" max="4" width="12.7109375" style="125" customWidth="1"/>
  </cols>
  <sheetData>
    <row r="6" spans="1:5" x14ac:dyDescent="0.25">
      <c r="A6" s="126" t="s">
        <v>14</v>
      </c>
      <c r="B6" s="127" t="s">
        <v>645</v>
      </c>
      <c r="C6" s="128">
        <v>94.5</v>
      </c>
      <c r="D6" s="129" t="s">
        <v>644</v>
      </c>
      <c r="E6" s="130" t="s">
        <v>66</v>
      </c>
    </row>
    <row r="7" spans="1:5" x14ac:dyDescent="0.25">
      <c r="A7" s="126" t="s">
        <v>15</v>
      </c>
      <c r="B7" s="127" t="s">
        <v>646</v>
      </c>
      <c r="C7" s="128">
        <v>19.75</v>
      </c>
      <c r="D7" s="129" t="s">
        <v>644</v>
      </c>
      <c r="E7" s="130" t="s">
        <v>67</v>
      </c>
    </row>
    <row r="8" spans="1:5" x14ac:dyDescent="0.25">
      <c r="A8" s="126" t="s">
        <v>22</v>
      </c>
      <c r="B8" s="127" t="s">
        <v>647</v>
      </c>
      <c r="C8" s="128">
        <v>400</v>
      </c>
      <c r="D8" s="129" t="s">
        <v>644</v>
      </c>
      <c r="E8" s="130"/>
    </row>
    <row r="9" spans="1:5" x14ac:dyDescent="0.25">
      <c r="A9" s="126" t="s">
        <v>35</v>
      </c>
      <c r="B9" s="127"/>
      <c r="C9" s="128" t="s">
        <v>41</v>
      </c>
      <c r="D9" s="129"/>
      <c r="E9" s="130"/>
    </row>
    <row r="10" spans="1:5" x14ac:dyDescent="0.25">
      <c r="A10" s="126" t="s">
        <v>40</v>
      </c>
      <c r="B10" s="127"/>
      <c r="C10" s="131" t="s">
        <v>41</v>
      </c>
      <c r="D10" s="132"/>
      <c r="E10" s="130"/>
    </row>
    <row r="11" spans="1:5" x14ac:dyDescent="0.25">
      <c r="A11" s="126" t="s">
        <v>46</v>
      </c>
      <c r="B11" s="127"/>
      <c r="C11" s="128">
        <f>ROW('FEUILLE DE MESURE'!5:5)</f>
        <v>5</v>
      </c>
      <c r="D11" s="129"/>
      <c r="E11" s="130"/>
    </row>
    <row r="12" spans="1:5" x14ac:dyDescent="0.25">
      <c r="A12" s="126" t="s">
        <v>47</v>
      </c>
      <c r="B12" s="127"/>
      <c r="C12" s="128">
        <f>COLUMN('FEUILLE DE MESURE'!I:I)</f>
        <v>9</v>
      </c>
      <c r="D12" s="129"/>
      <c r="E12" s="130"/>
    </row>
    <row r="13" spans="1:5" x14ac:dyDescent="0.25">
      <c r="A13" s="126" t="s">
        <v>48</v>
      </c>
      <c r="B13" s="127"/>
      <c r="C13" s="128">
        <f>ROW('FEUILLE DE MESURE'!11:11)</f>
        <v>11</v>
      </c>
      <c r="D13" s="129"/>
      <c r="E13" s="130"/>
    </row>
    <row r="14" spans="1:5" x14ac:dyDescent="0.25">
      <c r="A14" s="126" t="s">
        <v>49</v>
      </c>
      <c r="B14" s="127"/>
      <c r="C14" s="128">
        <f>COLUMN('FEUILLE DE MESURE'!O:O)</f>
        <v>15</v>
      </c>
      <c r="D14" s="129"/>
      <c r="E14" s="130"/>
    </row>
    <row r="15" spans="1:5" x14ac:dyDescent="0.25">
      <c r="A15" s="126" t="s">
        <v>50</v>
      </c>
      <c r="B15" s="127"/>
      <c r="C15" s="128">
        <f>ROW('FEUILLE DE MESURE'!6:6)</f>
        <v>6</v>
      </c>
      <c r="D15" s="129"/>
      <c r="E15" s="130"/>
    </row>
    <row r="16" spans="1:5" x14ac:dyDescent="0.25">
      <c r="A16" s="126" t="s">
        <v>61</v>
      </c>
      <c r="B16" s="127" t="s">
        <v>60</v>
      </c>
      <c r="C16" s="133">
        <v>1920</v>
      </c>
      <c r="D16" s="134" t="s">
        <v>644</v>
      </c>
      <c r="E16" s="130"/>
    </row>
    <row r="17" spans="1:5" x14ac:dyDescent="0.25">
      <c r="A17" s="126" t="s">
        <v>62</v>
      </c>
      <c r="B17" s="127" t="s">
        <v>13</v>
      </c>
      <c r="C17" s="133">
        <v>1975</v>
      </c>
      <c r="D17" s="134" t="s">
        <v>644</v>
      </c>
      <c r="E17" s="130"/>
    </row>
    <row r="18" spans="1:5" x14ac:dyDescent="0.25">
      <c r="A18" s="126" t="s">
        <v>94</v>
      </c>
      <c r="B18" s="127"/>
      <c r="C18" s="133">
        <f>COLUMN('FEUILLE DE MESURE'!I:I)</f>
        <v>9</v>
      </c>
      <c r="D18" s="134"/>
      <c r="E18" s="130"/>
    </row>
    <row r="19" spans="1:5" x14ac:dyDescent="0.25">
      <c r="A19" s="126" t="s">
        <v>95</v>
      </c>
      <c r="B19" s="127"/>
      <c r="C19" s="133">
        <f>COLUMN('FEUILLE DE MESURE'!O:O)</f>
        <v>15</v>
      </c>
      <c r="D19" s="134"/>
      <c r="E19" s="130"/>
    </row>
    <row r="20" spans="1:5" x14ac:dyDescent="0.25">
      <c r="A20" s="126" t="s">
        <v>96</v>
      </c>
      <c r="B20" s="127"/>
      <c r="C20" s="133">
        <f>ROW('FEUILLE DE MESURE'!5:5)</f>
        <v>5</v>
      </c>
      <c r="D20" s="134"/>
      <c r="E20" s="130"/>
    </row>
    <row r="21" spans="1:5" x14ac:dyDescent="0.25">
      <c r="A21" s="126" t="s">
        <v>97</v>
      </c>
      <c r="B21" s="127"/>
      <c r="C21" s="133">
        <f>ROW('FEUILLE DE MESURE'!15:15)</f>
        <v>15</v>
      </c>
      <c r="D21" s="134"/>
      <c r="E21" s="130"/>
    </row>
    <row r="22" spans="1:5" x14ac:dyDescent="0.25">
      <c r="A22" s="126" t="s">
        <v>98</v>
      </c>
      <c r="B22" s="127"/>
      <c r="C22" s="133">
        <f>ROW('FEUILLE DE MESURE'!49:49)</f>
        <v>49</v>
      </c>
      <c r="D22" s="134"/>
      <c r="E22" s="130"/>
    </row>
    <row r="23" spans="1:5" x14ac:dyDescent="0.25">
      <c r="A23" s="126" t="s">
        <v>99</v>
      </c>
      <c r="B23" s="127"/>
      <c r="C23" s="133">
        <f>COLUMN('FEUILLE DE MESURE'!Q:Q)</f>
        <v>17</v>
      </c>
      <c r="D23" s="134"/>
      <c r="E23" s="130"/>
    </row>
    <row r="24" spans="1:5" x14ac:dyDescent="0.25">
      <c r="A24" s="126" t="s">
        <v>100</v>
      </c>
      <c r="B24" s="127"/>
      <c r="C24" s="133" t="s">
        <v>699</v>
      </c>
      <c r="D24" s="134"/>
      <c r="E24" s="130"/>
    </row>
    <row r="25" spans="1:5" x14ac:dyDescent="0.25">
      <c r="A25" s="126" t="s">
        <v>101</v>
      </c>
      <c r="B25" s="127"/>
      <c r="C25" s="133" t="s">
        <v>699</v>
      </c>
      <c r="D25" s="134"/>
      <c r="E25" s="130"/>
    </row>
    <row r="26" spans="1:5" x14ac:dyDescent="0.25">
      <c r="A26" s="126" t="s">
        <v>106</v>
      </c>
      <c r="B26" s="127" t="s">
        <v>119</v>
      </c>
      <c r="C26" s="133">
        <v>2400</v>
      </c>
      <c r="D26" s="134" t="s">
        <v>644</v>
      </c>
      <c r="E26" s="130"/>
    </row>
    <row r="27" spans="1:5" x14ac:dyDescent="0.25">
      <c r="A27" s="126" t="s">
        <v>117</v>
      </c>
      <c r="B27" s="127"/>
      <c r="C27" s="133">
        <f>ROW('FEUILLE DE MESURE'!56:56)</f>
        <v>56</v>
      </c>
      <c r="D27" s="134"/>
      <c r="E27" s="130"/>
    </row>
    <row r="28" spans="1:5" x14ac:dyDescent="0.25">
      <c r="A28" s="126" t="s">
        <v>118</v>
      </c>
      <c r="B28" s="127"/>
      <c r="C28" s="128">
        <f>ROW('FEUILLE DE MESURE'!82:82)</f>
        <v>82</v>
      </c>
      <c r="D28" s="129"/>
      <c r="E28" s="130"/>
    </row>
    <row r="29" spans="1:5" ht="15.75" thickBot="1" x14ac:dyDescent="0.3"/>
    <row r="30" spans="1:5" x14ac:dyDescent="0.25">
      <c r="A30" t="s">
        <v>648</v>
      </c>
      <c r="C30" s="3" t="s">
        <v>654</v>
      </c>
    </row>
    <row r="31" spans="1:5" x14ac:dyDescent="0.25">
      <c r="C31" s="4" t="s">
        <v>41</v>
      </c>
    </row>
    <row r="32" spans="1:5" ht="15.75" thickBot="1" x14ac:dyDescent="0.3">
      <c r="A32" t="s">
        <v>649</v>
      </c>
      <c r="C32" s="5" t="s">
        <v>650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V24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9" width="11.5703125" customWidth="1"/>
    <col min="10" max="11" width="16.42578125" customWidth="1"/>
    <col min="12" max="13" width="19.5703125" customWidth="1"/>
    <col min="14" max="15" width="14.42578125" customWidth="1"/>
    <col min="16" max="16" width="24.85546875" customWidth="1"/>
  </cols>
  <sheetData>
    <row r="1" spans="1:22" x14ac:dyDescent="0.25">
      <c r="B1" t="s">
        <v>23</v>
      </c>
      <c r="C1" t="s">
        <v>24</v>
      </c>
      <c r="D1" t="s">
        <v>25</v>
      </c>
      <c r="E1" t="s">
        <v>36</v>
      </c>
      <c r="F1" t="s">
        <v>37</v>
      </c>
      <c r="G1" t="s">
        <v>38</v>
      </c>
      <c r="H1" t="s">
        <v>39</v>
      </c>
      <c r="J1" t="s">
        <v>653</v>
      </c>
      <c r="K1" t="s">
        <v>657</v>
      </c>
      <c r="L1" t="s">
        <v>655</v>
      </c>
      <c r="M1" t="s">
        <v>658</v>
      </c>
      <c r="N1" t="s">
        <v>656</v>
      </c>
      <c r="O1" t="s">
        <v>659</v>
      </c>
      <c r="P1" t="str">
        <f>CONCATENATE('FEUILLE DE MESURE'!I5,"-",'FEUILLE DE MESURE'!I6)</f>
        <v>---</v>
      </c>
      <c r="Q1" t="str">
        <f>CONCATENATE('FEUILLE DE MESURE'!J5,"-",'FEUILLE DE MESURE'!J6)</f>
        <v>---</v>
      </c>
      <c r="R1" t="str">
        <f>CONCATENATE('FEUILLE DE MESURE'!K5,"-",'FEUILLE DE MESURE'!K6)</f>
        <v>---</v>
      </c>
      <c r="S1" t="str">
        <f>CONCATENATE('FEUILLE DE MESURE'!L5,"-",'FEUILLE DE MESURE'!L6)</f>
        <v>---</v>
      </c>
      <c r="T1" t="str">
        <f>CONCATENATE('FEUILLE DE MESURE'!M5,"-",'FEUILLE DE MESURE'!M6)</f>
        <v>---</v>
      </c>
      <c r="U1" t="str">
        <f>CONCATENATE('FEUILLE DE MESURE'!N5,"-",'FEUILLE DE MESURE'!N6)</f>
        <v>---</v>
      </c>
      <c r="V1" t="str">
        <f>CONCATENATE('FEUILLE DE MESURE'!O5,"-",'FEUILLE DE MESURE'!O6)</f>
        <v>---</v>
      </c>
    </row>
    <row r="2" spans="1:22" x14ac:dyDescent="0.25">
      <c r="B2">
        <f>HLOOKUP(P1,MOD.,2,FALSE)</f>
        <v>0</v>
      </c>
      <c r="C2">
        <f t="shared" ref="B2:H2" si="0">HLOOKUP(Q1,MOD.,2,FALSE)</f>
        <v>0</v>
      </c>
      <c r="D2">
        <f t="shared" si="0"/>
        <v>0</v>
      </c>
      <c r="E2">
        <f t="shared" si="0"/>
        <v>0</v>
      </c>
      <c r="F2">
        <f t="shared" si="0"/>
        <v>0</v>
      </c>
      <c r="G2">
        <f t="shared" si="0"/>
        <v>0</v>
      </c>
      <c r="H2">
        <f t="shared" si="0"/>
        <v>0</v>
      </c>
      <c r="J2">
        <f>COLUMN()</f>
        <v>10</v>
      </c>
      <c r="K2">
        <f>COLUMN()</f>
        <v>11</v>
      </c>
      <c r="L2">
        <f>COLUMN()</f>
        <v>12</v>
      </c>
      <c r="M2">
        <f>COLUMN()</f>
        <v>13</v>
      </c>
      <c r="N2">
        <f>COLUMN()</f>
        <v>14</v>
      </c>
      <c r="O2">
        <f>COLUMN()</f>
        <v>15</v>
      </c>
    </row>
    <row r="3" spans="1:22" x14ac:dyDescent="0.25">
      <c r="B3" t="s">
        <v>30</v>
      </c>
      <c r="C3" t="s">
        <v>28</v>
      </c>
      <c r="D3" t="s">
        <v>29</v>
      </c>
      <c r="E3" t="s">
        <v>42</v>
      </c>
      <c r="F3" t="s">
        <v>43</v>
      </c>
      <c r="G3" t="s">
        <v>44</v>
      </c>
      <c r="H3" t="s">
        <v>45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</row>
    <row r="4" spans="1:22" x14ac:dyDescent="0.25">
      <c r="A4">
        <f>ROW()</f>
        <v>4</v>
      </c>
      <c r="B4" s="4" t="e">
        <f>VLOOKUP($A:$A,MOD.,B$2,FALSE)</f>
        <v>#VALUE!</v>
      </c>
      <c r="C4" s="4" t="e">
        <f t="shared" ref="B4:H13" si="1">VLOOKUP($A:$A,MOD.,C$2,FALSE)</f>
        <v>#VALUE!</v>
      </c>
      <c r="D4" s="4" t="e">
        <f t="shared" si="1"/>
        <v>#VALUE!</v>
      </c>
      <c r="E4" s="4" t="e">
        <f t="shared" si="1"/>
        <v>#VALUE!</v>
      </c>
      <c r="F4" s="4" t="e">
        <f t="shared" si="1"/>
        <v>#VALUE!</v>
      </c>
      <c r="G4" s="4" t="e">
        <f t="shared" si="1"/>
        <v>#VALUE!</v>
      </c>
      <c r="H4" s="4" t="e">
        <f t="shared" si="1"/>
        <v>#VALUE!</v>
      </c>
      <c r="I4" s="113">
        <v>2</v>
      </c>
      <c r="J4" s="11" t="s">
        <v>41</v>
      </c>
      <c r="K4" s="11" t="s">
        <v>41</v>
      </c>
      <c r="L4" s="11">
        <v>300</v>
      </c>
      <c r="M4" s="11">
        <v>550</v>
      </c>
      <c r="N4" s="11">
        <v>355</v>
      </c>
      <c r="O4" s="137">
        <v>605</v>
      </c>
    </row>
    <row r="5" spans="1:22" x14ac:dyDescent="0.25">
      <c r="A5">
        <f>ROW()</f>
        <v>5</v>
      </c>
      <c r="B5" s="4" t="e">
        <f t="shared" si="1"/>
        <v>#VALUE!</v>
      </c>
      <c r="C5" s="4" t="e">
        <f t="shared" si="1"/>
        <v>#VALUE!</v>
      </c>
      <c r="D5" s="4" t="e">
        <f t="shared" si="1"/>
        <v>#VALUE!</v>
      </c>
      <c r="E5" s="4" t="e">
        <f t="shared" si="1"/>
        <v>#VALUE!</v>
      </c>
      <c r="F5" s="4" t="e">
        <f t="shared" si="1"/>
        <v>#VALUE!</v>
      </c>
      <c r="G5" s="4" t="e">
        <f t="shared" si="1"/>
        <v>#VALUE!</v>
      </c>
      <c r="H5" s="4" t="e">
        <f t="shared" si="1"/>
        <v>#VALUE!</v>
      </c>
      <c r="I5" s="113">
        <v>3</v>
      </c>
      <c r="J5" s="11">
        <v>370</v>
      </c>
      <c r="K5" s="11">
        <v>620</v>
      </c>
      <c r="L5" s="11">
        <v>420</v>
      </c>
      <c r="M5" s="11">
        <v>670</v>
      </c>
      <c r="N5" s="11">
        <v>505</v>
      </c>
      <c r="O5" s="137">
        <v>755</v>
      </c>
    </row>
    <row r="6" spans="1:22" x14ac:dyDescent="0.25">
      <c r="A6">
        <f>ROW()</f>
        <v>6</v>
      </c>
      <c r="B6" s="4" t="e">
        <f t="shared" si="1"/>
        <v>#VALUE!</v>
      </c>
      <c r="C6" s="4" t="e">
        <f t="shared" si="1"/>
        <v>#VALUE!</v>
      </c>
      <c r="D6" s="4" t="e">
        <f t="shared" si="1"/>
        <v>#VALUE!</v>
      </c>
      <c r="E6" s="4" t="e">
        <f t="shared" si="1"/>
        <v>#VALUE!</v>
      </c>
      <c r="F6" s="4" t="e">
        <f t="shared" si="1"/>
        <v>#VALUE!</v>
      </c>
      <c r="G6" s="4" t="e">
        <f t="shared" si="1"/>
        <v>#VALUE!</v>
      </c>
      <c r="H6" s="4" t="e">
        <f t="shared" si="1"/>
        <v>#VALUE!</v>
      </c>
      <c r="I6" s="113">
        <v>4</v>
      </c>
      <c r="J6" s="11">
        <v>485</v>
      </c>
      <c r="K6" s="11">
        <v>735</v>
      </c>
      <c r="L6" s="11">
        <v>540</v>
      </c>
      <c r="M6" s="11">
        <v>790</v>
      </c>
      <c r="N6" s="11">
        <v>655</v>
      </c>
      <c r="O6" s="137">
        <v>905</v>
      </c>
    </row>
    <row r="7" spans="1:22" x14ac:dyDescent="0.25">
      <c r="A7">
        <f>ROW()</f>
        <v>7</v>
      </c>
      <c r="B7" s="4" t="e">
        <f t="shared" si="1"/>
        <v>#VALUE!</v>
      </c>
      <c r="C7" s="4" t="e">
        <f t="shared" si="1"/>
        <v>#VALUE!</v>
      </c>
      <c r="D7" s="4" t="e">
        <f t="shared" si="1"/>
        <v>#VALUE!</v>
      </c>
      <c r="E7" s="4" t="e">
        <f t="shared" si="1"/>
        <v>#VALUE!</v>
      </c>
      <c r="F7" s="4" t="e">
        <f t="shared" si="1"/>
        <v>#VALUE!</v>
      </c>
      <c r="G7" s="4" t="e">
        <f t="shared" si="1"/>
        <v>#VALUE!</v>
      </c>
      <c r="H7" s="4" t="e">
        <f t="shared" si="1"/>
        <v>#VALUE!</v>
      </c>
      <c r="I7" s="113">
        <v>5</v>
      </c>
      <c r="J7" s="11">
        <v>600</v>
      </c>
      <c r="K7" s="11">
        <v>850</v>
      </c>
      <c r="L7" s="11">
        <v>660</v>
      </c>
      <c r="M7" s="11">
        <v>910</v>
      </c>
      <c r="N7" s="11">
        <v>805</v>
      </c>
      <c r="O7" s="137">
        <v>1055</v>
      </c>
    </row>
    <row r="8" spans="1:22" x14ac:dyDescent="0.25">
      <c r="A8">
        <f>ROW()</f>
        <v>8</v>
      </c>
      <c r="B8" s="4" t="e">
        <f t="shared" si="1"/>
        <v>#VALUE!</v>
      </c>
      <c r="C8" s="4" t="e">
        <f t="shared" si="1"/>
        <v>#VALUE!</v>
      </c>
      <c r="D8" s="4" t="e">
        <f t="shared" si="1"/>
        <v>#VALUE!</v>
      </c>
      <c r="E8" s="4" t="e">
        <f t="shared" si="1"/>
        <v>#VALUE!</v>
      </c>
      <c r="F8" s="4" t="e">
        <f t="shared" si="1"/>
        <v>#VALUE!</v>
      </c>
      <c r="G8" s="4" t="e">
        <f t="shared" si="1"/>
        <v>#VALUE!</v>
      </c>
      <c r="H8" s="4" t="e">
        <f t="shared" si="1"/>
        <v>#VALUE!</v>
      </c>
      <c r="I8" s="113">
        <v>6</v>
      </c>
      <c r="J8" s="11">
        <v>715</v>
      </c>
      <c r="K8" s="11">
        <v>965</v>
      </c>
      <c r="L8" s="11">
        <v>780</v>
      </c>
      <c r="M8" s="11">
        <v>1030</v>
      </c>
      <c r="N8" s="11">
        <v>955</v>
      </c>
      <c r="O8" s="137">
        <v>1205</v>
      </c>
    </row>
    <row r="9" spans="1:22" x14ac:dyDescent="0.25">
      <c r="A9">
        <f>ROW()</f>
        <v>9</v>
      </c>
      <c r="B9" s="4" t="e">
        <f t="shared" si="1"/>
        <v>#VALUE!</v>
      </c>
      <c r="C9" s="4" t="e">
        <f t="shared" si="1"/>
        <v>#VALUE!</v>
      </c>
      <c r="D9" s="4" t="e">
        <f t="shared" si="1"/>
        <v>#VALUE!</v>
      </c>
      <c r="E9" s="4" t="e">
        <f t="shared" si="1"/>
        <v>#VALUE!</v>
      </c>
      <c r="F9" s="4" t="e">
        <f t="shared" si="1"/>
        <v>#VALUE!</v>
      </c>
      <c r="G9" s="4" t="e">
        <f t="shared" si="1"/>
        <v>#VALUE!</v>
      </c>
      <c r="H9" s="4" t="e">
        <f t="shared" si="1"/>
        <v>#VALUE!</v>
      </c>
      <c r="I9" s="113">
        <v>7</v>
      </c>
      <c r="J9" s="11">
        <v>830</v>
      </c>
      <c r="K9" s="11">
        <v>1080</v>
      </c>
      <c r="L9" s="11">
        <v>900</v>
      </c>
      <c r="M9" s="11">
        <v>1150</v>
      </c>
      <c r="N9" s="11">
        <v>1105</v>
      </c>
      <c r="O9" s="137">
        <v>1355</v>
      </c>
    </row>
    <row r="10" spans="1:22" x14ac:dyDescent="0.25">
      <c r="A10">
        <f>ROW()</f>
        <v>10</v>
      </c>
      <c r="B10" s="4" t="e">
        <f t="shared" si="1"/>
        <v>#VALUE!</v>
      </c>
      <c r="C10" s="4" t="e">
        <f t="shared" si="1"/>
        <v>#VALUE!</v>
      </c>
      <c r="D10" s="4" t="e">
        <f t="shared" si="1"/>
        <v>#VALUE!</v>
      </c>
      <c r="E10" s="4" t="e">
        <f t="shared" si="1"/>
        <v>#VALUE!</v>
      </c>
      <c r="F10" s="4" t="e">
        <f t="shared" si="1"/>
        <v>#VALUE!</v>
      </c>
      <c r="G10" s="4" t="e">
        <f t="shared" si="1"/>
        <v>#VALUE!</v>
      </c>
      <c r="H10" s="4" t="e">
        <f t="shared" si="1"/>
        <v>#VALUE!</v>
      </c>
      <c r="I10" s="113">
        <v>8</v>
      </c>
      <c r="J10" s="11">
        <v>945</v>
      </c>
      <c r="K10" s="11">
        <v>1195</v>
      </c>
      <c r="L10" s="11">
        <v>1020</v>
      </c>
      <c r="M10" s="11">
        <v>1270</v>
      </c>
      <c r="N10" s="11">
        <v>1255</v>
      </c>
      <c r="O10" s="137">
        <v>1505</v>
      </c>
    </row>
    <row r="11" spans="1:22" x14ac:dyDescent="0.25">
      <c r="A11">
        <f>ROW()</f>
        <v>11</v>
      </c>
      <c r="B11" s="4" t="e">
        <f t="shared" si="1"/>
        <v>#VALUE!</v>
      </c>
      <c r="C11" s="4" t="e">
        <f t="shared" si="1"/>
        <v>#VALUE!</v>
      </c>
      <c r="D11" s="4" t="e">
        <f t="shared" si="1"/>
        <v>#VALUE!</v>
      </c>
      <c r="E11" s="4" t="e">
        <f t="shared" si="1"/>
        <v>#VALUE!</v>
      </c>
      <c r="F11" s="4" t="e">
        <f t="shared" si="1"/>
        <v>#VALUE!</v>
      </c>
      <c r="G11" s="4" t="e">
        <f t="shared" si="1"/>
        <v>#VALUE!</v>
      </c>
      <c r="H11" s="4" t="e">
        <f t="shared" si="1"/>
        <v>#VALUE!</v>
      </c>
      <c r="I11" s="113">
        <v>9</v>
      </c>
      <c r="J11" s="11">
        <v>1060</v>
      </c>
      <c r="K11" s="11">
        <v>1310</v>
      </c>
      <c r="L11" s="11">
        <v>1140</v>
      </c>
      <c r="M11" s="11">
        <v>1390</v>
      </c>
      <c r="N11" s="11">
        <v>1405</v>
      </c>
      <c r="O11" s="137">
        <v>1655</v>
      </c>
    </row>
    <row r="12" spans="1:22" x14ac:dyDescent="0.25">
      <c r="A12">
        <f>ROW()</f>
        <v>12</v>
      </c>
      <c r="B12" s="4" t="e">
        <f t="shared" si="1"/>
        <v>#VALUE!</v>
      </c>
      <c r="C12" s="4" t="e">
        <f t="shared" si="1"/>
        <v>#VALUE!</v>
      </c>
      <c r="D12" s="4" t="e">
        <f t="shared" si="1"/>
        <v>#VALUE!</v>
      </c>
      <c r="E12" s="4" t="e">
        <f t="shared" si="1"/>
        <v>#VALUE!</v>
      </c>
      <c r="F12" s="4" t="e">
        <f t="shared" si="1"/>
        <v>#VALUE!</v>
      </c>
      <c r="G12" s="4" t="e">
        <f t="shared" si="1"/>
        <v>#VALUE!</v>
      </c>
      <c r="H12" s="4" t="e">
        <f t="shared" si="1"/>
        <v>#VALUE!</v>
      </c>
      <c r="I12" s="113">
        <v>10</v>
      </c>
      <c r="J12" s="11">
        <v>1175</v>
      </c>
      <c r="K12" s="11">
        <v>1425</v>
      </c>
      <c r="L12" s="11">
        <v>1260</v>
      </c>
      <c r="M12" s="11">
        <v>1510</v>
      </c>
      <c r="N12" s="11">
        <v>1555</v>
      </c>
      <c r="O12" s="137">
        <v>1805</v>
      </c>
    </row>
    <row r="13" spans="1:22" s="10" customFormat="1" x14ac:dyDescent="0.25">
      <c r="A13">
        <f>ROW()</f>
        <v>13</v>
      </c>
      <c r="B13" s="4" t="e">
        <f t="shared" si="1"/>
        <v>#VALUE!</v>
      </c>
      <c r="C13" s="4" t="e">
        <f t="shared" si="1"/>
        <v>#VALUE!</v>
      </c>
      <c r="D13" s="4" t="e">
        <f t="shared" si="1"/>
        <v>#VALUE!</v>
      </c>
      <c r="E13" s="4" t="e">
        <f t="shared" si="1"/>
        <v>#VALUE!</v>
      </c>
      <c r="F13" s="4" t="e">
        <f t="shared" si="1"/>
        <v>#VALUE!</v>
      </c>
      <c r="G13" s="4" t="e">
        <f t="shared" si="1"/>
        <v>#VALUE!</v>
      </c>
      <c r="H13" s="4" t="e">
        <f t="shared" si="1"/>
        <v>#VALUE!</v>
      </c>
      <c r="I13" s="113">
        <v>11</v>
      </c>
      <c r="J13" s="11">
        <v>1290</v>
      </c>
      <c r="K13" s="11">
        <v>1540</v>
      </c>
      <c r="L13" s="11">
        <v>1380</v>
      </c>
      <c r="M13" s="11">
        <v>1630</v>
      </c>
      <c r="N13" s="11">
        <v>1705</v>
      </c>
      <c r="O13" s="137" t="s">
        <v>41</v>
      </c>
    </row>
    <row r="14" spans="1:22" s="10" customFormat="1" x14ac:dyDescent="0.25">
      <c r="A14">
        <f>ROW()</f>
        <v>14</v>
      </c>
      <c r="B14" s="4" t="e">
        <f t="shared" ref="B14:H19" si="2">VLOOKUP($A:$A,MOD.,B$2,FALSE)</f>
        <v>#VALUE!</v>
      </c>
      <c r="C14" s="4" t="e">
        <f t="shared" si="2"/>
        <v>#VALUE!</v>
      </c>
      <c r="D14" s="4" t="e">
        <f t="shared" si="2"/>
        <v>#VALUE!</v>
      </c>
      <c r="E14" s="4" t="e">
        <f t="shared" si="2"/>
        <v>#VALUE!</v>
      </c>
      <c r="F14" s="4" t="e">
        <f t="shared" si="2"/>
        <v>#VALUE!</v>
      </c>
      <c r="G14" s="4" t="e">
        <f t="shared" si="2"/>
        <v>#VALUE!</v>
      </c>
      <c r="H14" s="4" t="e">
        <f t="shared" si="2"/>
        <v>#VALUE!</v>
      </c>
      <c r="I14" s="113">
        <v>12</v>
      </c>
      <c r="J14" s="11">
        <v>1405</v>
      </c>
      <c r="K14" s="11">
        <v>1655</v>
      </c>
      <c r="L14" s="11">
        <v>1500</v>
      </c>
      <c r="M14" s="11">
        <v>1750</v>
      </c>
      <c r="N14" s="11">
        <v>1855</v>
      </c>
      <c r="O14" s="137" t="s">
        <v>41</v>
      </c>
    </row>
    <row r="15" spans="1:22" x14ac:dyDescent="0.25">
      <c r="A15">
        <f>ROW()</f>
        <v>15</v>
      </c>
      <c r="B15" s="4" t="e">
        <f t="shared" si="2"/>
        <v>#VALUE!</v>
      </c>
      <c r="C15" s="4" t="e">
        <f t="shared" si="2"/>
        <v>#VALUE!</v>
      </c>
      <c r="D15" s="4" t="e">
        <f t="shared" si="2"/>
        <v>#VALUE!</v>
      </c>
      <c r="E15" s="4" t="e">
        <f t="shared" si="2"/>
        <v>#VALUE!</v>
      </c>
      <c r="F15" s="4" t="e">
        <f t="shared" si="2"/>
        <v>#VALUE!</v>
      </c>
      <c r="G15" s="4" t="e">
        <f t="shared" si="2"/>
        <v>#VALUE!</v>
      </c>
      <c r="H15" s="4" t="e">
        <f t="shared" si="2"/>
        <v>#VALUE!</v>
      </c>
      <c r="I15" s="113">
        <v>13</v>
      </c>
      <c r="J15" s="11">
        <v>1520</v>
      </c>
      <c r="K15" s="11">
        <v>1770</v>
      </c>
      <c r="L15" s="11">
        <v>1620</v>
      </c>
      <c r="M15" s="11">
        <v>1870</v>
      </c>
      <c r="N15" s="2" t="s">
        <v>41</v>
      </c>
      <c r="O15" s="137" t="s">
        <v>41</v>
      </c>
    </row>
    <row r="16" spans="1:22" x14ac:dyDescent="0.25">
      <c r="A16">
        <f>ROW()</f>
        <v>16</v>
      </c>
      <c r="B16" s="4" t="e">
        <f t="shared" si="2"/>
        <v>#VALUE!</v>
      </c>
      <c r="C16" s="4" t="e">
        <f t="shared" si="2"/>
        <v>#VALUE!</v>
      </c>
      <c r="D16" s="4" t="e">
        <f t="shared" si="2"/>
        <v>#VALUE!</v>
      </c>
      <c r="E16" s="4" t="e">
        <f t="shared" si="2"/>
        <v>#VALUE!</v>
      </c>
      <c r="F16" s="4" t="e">
        <f t="shared" si="2"/>
        <v>#VALUE!</v>
      </c>
      <c r="G16" s="4" t="e">
        <f t="shared" si="2"/>
        <v>#VALUE!</v>
      </c>
      <c r="H16" s="4" t="e">
        <f t="shared" si="2"/>
        <v>#VALUE!</v>
      </c>
      <c r="I16" s="113">
        <v>14</v>
      </c>
      <c r="J16" s="11">
        <v>1635</v>
      </c>
      <c r="K16" s="11">
        <v>1885</v>
      </c>
      <c r="L16" s="11">
        <v>1740</v>
      </c>
      <c r="M16" s="11" t="s">
        <v>41</v>
      </c>
      <c r="N16" s="2" t="s">
        <v>41</v>
      </c>
      <c r="O16" s="137" t="s">
        <v>41</v>
      </c>
    </row>
    <row r="17" spans="1:15" x14ac:dyDescent="0.25">
      <c r="A17">
        <f>ROW()</f>
        <v>17</v>
      </c>
      <c r="B17" s="4" t="e">
        <f t="shared" si="2"/>
        <v>#VALUE!</v>
      </c>
      <c r="C17" s="4" t="e">
        <f t="shared" si="2"/>
        <v>#VALUE!</v>
      </c>
      <c r="D17" s="4" t="e">
        <f t="shared" si="2"/>
        <v>#VALUE!</v>
      </c>
      <c r="E17" s="4" t="e">
        <f t="shared" si="2"/>
        <v>#VALUE!</v>
      </c>
      <c r="F17" s="4" t="e">
        <f t="shared" si="2"/>
        <v>#VALUE!</v>
      </c>
      <c r="G17" s="4" t="e">
        <f t="shared" si="2"/>
        <v>#VALUE!</v>
      </c>
      <c r="H17" s="4" t="e">
        <f t="shared" si="2"/>
        <v>#VALUE!</v>
      </c>
      <c r="I17" s="113">
        <v>15</v>
      </c>
      <c r="J17" s="11">
        <v>1750</v>
      </c>
      <c r="K17" s="11" t="s">
        <v>41</v>
      </c>
      <c r="L17" s="11">
        <v>1860</v>
      </c>
      <c r="M17" s="137" t="s">
        <v>41</v>
      </c>
      <c r="N17" s="2" t="s">
        <v>41</v>
      </c>
      <c r="O17" s="137" t="s">
        <v>41</v>
      </c>
    </row>
    <row r="18" spans="1:15" x14ac:dyDescent="0.25">
      <c r="A18">
        <f>ROW()</f>
        <v>18</v>
      </c>
      <c r="B18" s="4" t="e">
        <f t="shared" si="2"/>
        <v>#VALUE!</v>
      </c>
      <c r="C18" s="4" t="e">
        <f t="shared" si="2"/>
        <v>#VALUE!</v>
      </c>
      <c r="D18" s="4" t="e">
        <f t="shared" si="2"/>
        <v>#VALUE!</v>
      </c>
      <c r="E18" s="4" t="e">
        <f t="shared" si="2"/>
        <v>#VALUE!</v>
      </c>
      <c r="F18" s="4" t="e">
        <f t="shared" si="2"/>
        <v>#VALUE!</v>
      </c>
      <c r="G18" s="4" t="e">
        <f t="shared" si="2"/>
        <v>#VALUE!</v>
      </c>
      <c r="H18" s="4" t="e">
        <f t="shared" si="2"/>
        <v>#VALUE!</v>
      </c>
      <c r="I18" s="113">
        <v>16</v>
      </c>
      <c r="J18" s="11">
        <v>1865</v>
      </c>
      <c r="K18" s="11" t="s">
        <v>41</v>
      </c>
      <c r="L18" s="11" t="s">
        <v>41</v>
      </c>
      <c r="M18" s="137" t="s">
        <v>41</v>
      </c>
      <c r="N18" s="2" t="s">
        <v>41</v>
      </c>
      <c r="O18" s="137" t="s">
        <v>41</v>
      </c>
    </row>
    <row r="19" spans="1:15" ht="15.75" thickBot="1" x14ac:dyDescent="0.3">
      <c r="A19">
        <f>ROW()</f>
        <v>19</v>
      </c>
      <c r="B19" s="5" t="e">
        <f t="shared" si="2"/>
        <v>#VALUE!</v>
      </c>
      <c r="C19" s="5" t="e">
        <f t="shared" si="2"/>
        <v>#VALUE!</v>
      </c>
      <c r="D19" s="5" t="e">
        <f t="shared" si="2"/>
        <v>#VALUE!</v>
      </c>
      <c r="E19" s="5" t="e">
        <f t="shared" si="2"/>
        <v>#VALUE!</v>
      </c>
      <c r="F19" s="4" t="e">
        <f t="shared" si="2"/>
        <v>#VALUE!</v>
      </c>
      <c r="G19" s="5" t="e">
        <f t="shared" si="2"/>
        <v>#VALUE!</v>
      </c>
      <c r="H19" s="5" t="e">
        <f t="shared" si="2"/>
        <v>#VALUE!</v>
      </c>
      <c r="I19" s="113">
        <v>17</v>
      </c>
      <c r="J19" s="11" t="s">
        <v>41</v>
      </c>
      <c r="K19" s="137" t="s">
        <v>41</v>
      </c>
      <c r="L19" s="2" t="s">
        <v>41</v>
      </c>
      <c r="M19" s="2" t="s">
        <v>41</v>
      </c>
      <c r="N19" s="2" t="s">
        <v>41</v>
      </c>
      <c r="O19" s="137" t="s">
        <v>41</v>
      </c>
    </row>
    <row r="20" spans="1:15" ht="15.75" thickBot="1" x14ac:dyDescent="0.3">
      <c r="A20">
        <f>ROW()</f>
        <v>20</v>
      </c>
      <c r="B20" s="5" t="str">
        <f t="shared" ref="B20:H20" si="3">P05.</f>
        <v>-</v>
      </c>
      <c r="C20" s="5" t="str">
        <f t="shared" si="3"/>
        <v>-</v>
      </c>
      <c r="D20" s="5" t="str">
        <f t="shared" si="3"/>
        <v>-</v>
      </c>
      <c r="E20" s="5" t="str">
        <f t="shared" si="3"/>
        <v>-</v>
      </c>
      <c r="F20" s="5" t="str">
        <f t="shared" si="3"/>
        <v>-</v>
      </c>
      <c r="G20" s="5" t="str">
        <f t="shared" si="3"/>
        <v>-</v>
      </c>
      <c r="H20" s="5" t="str">
        <f t="shared" si="3"/>
        <v>-</v>
      </c>
      <c r="I20" s="113"/>
      <c r="J20" s="2" t="s">
        <v>41</v>
      </c>
      <c r="K20" s="2" t="s">
        <v>41</v>
      </c>
      <c r="L20" s="2" t="s">
        <v>41</v>
      </c>
      <c r="M20" s="138" t="s">
        <v>41</v>
      </c>
      <c r="N20" s="2" t="s">
        <v>41</v>
      </c>
      <c r="O20" s="137" t="s">
        <v>41</v>
      </c>
    </row>
    <row r="21" spans="1:15" x14ac:dyDescent="0.25">
      <c r="I21" s="113"/>
      <c r="L21" s="2" t="s">
        <v>5</v>
      </c>
      <c r="M21" s="2"/>
      <c r="N21" s="2" t="s">
        <v>5</v>
      </c>
      <c r="O21" s="2"/>
    </row>
    <row r="22" spans="1:15" x14ac:dyDescent="0.25">
      <c r="I22" s="113"/>
      <c r="L22" s="2" t="s">
        <v>5</v>
      </c>
      <c r="M22" s="2"/>
      <c r="N22" s="2" t="s">
        <v>5</v>
      </c>
      <c r="O22" s="2"/>
    </row>
    <row r="23" spans="1:15" x14ac:dyDescent="0.25">
      <c r="I23" s="113"/>
      <c r="L23" s="2" t="s">
        <v>5</v>
      </c>
      <c r="M23" s="2"/>
      <c r="N23" s="2" t="s">
        <v>5</v>
      </c>
      <c r="O23" s="2"/>
    </row>
    <row r="24" spans="1:15" x14ac:dyDescent="0.25">
      <c r="I24" s="113"/>
      <c r="L24" s="2" t="s">
        <v>5</v>
      </c>
      <c r="M24" s="2"/>
      <c r="N24" s="2" t="s">
        <v>5</v>
      </c>
      <c r="O24" s="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0" tint="-4.9989318521683403E-2"/>
  </sheetPr>
  <dimension ref="A4:F77"/>
  <sheetViews>
    <sheetView showGridLines="0" workbookViewId="0">
      <pane ySplit="5" topLeftCell="A6" activePane="bottomLeft" state="frozen"/>
      <selection activeCell="B15" sqref="B15"/>
      <selection pane="bottomLeft" activeCell="B15" sqref="B15"/>
    </sheetView>
  </sheetViews>
  <sheetFormatPr baseColWidth="10" defaultRowHeight="15" x14ac:dyDescent="0.25"/>
  <cols>
    <col min="1" max="1" width="25" bestFit="1" customWidth="1"/>
    <col min="2" max="2" width="15.42578125" bestFit="1" customWidth="1"/>
    <col min="3" max="3" width="8" style="143" customWidth="1"/>
    <col min="4" max="4" width="11.5703125" style="136"/>
    <col min="5" max="5" width="10" customWidth="1"/>
  </cols>
  <sheetData>
    <row r="4" spans="1:6" s="9" customFormat="1" ht="75" x14ac:dyDescent="0.25">
      <c r="A4" s="139" t="s">
        <v>55</v>
      </c>
      <c r="B4" s="139" t="s">
        <v>663</v>
      </c>
      <c r="C4" s="141" t="s">
        <v>666</v>
      </c>
      <c r="D4" s="140" t="s">
        <v>664</v>
      </c>
      <c r="E4" s="139" t="s">
        <v>665</v>
      </c>
    </row>
    <row r="5" spans="1:6" x14ac:dyDescent="0.25">
      <c r="A5" s="127" t="s">
        <v>139</v>
      </c>
      <c r="B5" s="127" t="s">
        <v>120</v>
      </c>
      <c r="C5" s="142" t="s">
        <v>651</v>
      </c>
      <c r="D5" s="135" t="s">
        <v>0</v>
      </c>
      <c r="E5" s="127" t="s">
        <v>138</v>
      </c>
    </row>
    <row r="6" spans="1:6" x14ac:dyDescent="0.25">
      <c r="A6" s="127" t="str">
        <f t="shared" ref="A6:A37" si="0">CONCATENATE(TEXT(D:D,"0000"),"-",B:B,"-",C:C)</f>
        <v>0370-BOLLEN' EASY-NON</v>
      </c>
      <c r="B6" s="127" t="s">
        <v>637</v>
      </c>
      <c r="C6" s="142" t="s">
        <v>650</v>
      </c>
      <c r="D6" s="135">
        <v>370</v>
      </c>
      <c r="E6" s="127">
        <v>3</v>
      </c>
    </row>
    <row r="7" spans="1:6" x14ac:dyDescent="0.25">
      <c r="A7" s="127" t="str">
        <f t="shared" si="0"/>
        <v>0485-BOLLEN' EASY-NON</v>
      </c>
      <c r="B7" s="127" t="s">
        <v>637</v>
      </c>
      <c r="C7" s="142" t="s">
        <v>650</v>
      </c>
      <c r="D7" s="135">
        <v>485</v>
      </c>
      <c r="E7" s="127">
        <v>4</v>
      </c>
    </row>
    <row r="8" spans="1:6" x14ac:dyDescent="0.25">
      <c r="A8" s="127" t="str">
        <f t="shared" si="0"/>
        <v>0600-BOLLEN' EASY-NON</v>
      </c>
      <c r="B8" s="127" t="s">
        <v>637</v>
      </c>
      <c r="C8" s="142" t="s">
        <v>650</v>
      </c>
      <c r="D8" s="135">
        <v>600</v>
      </c>
      <c r="E8" s="127">
        <v>5</v>
      </c>
    </row>
    <row r="9" spans="1:6" x14ac:dyDescent="0.25">
      <c r="A9" s="127" t="str">
        <f t="shared" si="0"/>
        <v>0715-BOLLEN' EASY-NON</v>
      </c>
      <c r="B9" s="127" t="s">
        <v>637</v>
      </c>
      <c r="C9" s="142" t="s">
        <v>650</v>
      </c>
      <c r="D9" s="135">
        <v>715</v>
      </c>
      <c r="E9" s="127">
        <v>6</v>
      </c>
    </row>
    <row r="10" spans="1:6" x14ac:dyDescent="0.25">
      <c r="A10" s="127" t="str">
        <f t="shared" si="0"/>
        <v>0830-BOLLEN' EASY-NON</v>
      </c>
      <c r="B10" s="127" t="s">
        <v>637</v>
      </c>
      <c r="C10" s="142" t="s">
        <v>650</v>
      </c>
      <c r="D10" s="135">
        <v>830</v>
      </c>
      <c r="E10" s="127">
        <v>7</v>
      </c>
    </row>
    <row r="11" spans="1:6" x14ac:dyDescent="0.25">
      <c r="A11" s="127" t="str">
        <f t="shared" si="0"/>
        <v>0945-BOLLEN' EASY-NON</v>
      </c>
      <c r="B11" s="127" t="s">
        <v>637</v>
      </c>
      <c r="C11" s="142" t="s">
        <v>650</v>
      </c>
      <c r="D11" s="135">
        <v>945</v>
      </c>
      <c r="E11" s="127">
        <v>8</v>
      </c>
    </row>
    <row r="12" spans="1:6" x14ac:dyDescent="0.25">
      <c r="A12" s="127" t="str">
        <f t="shared" si="0"/>
        <v>1060-BOLLEN' EASY-NON</v>
      </c>
      <c r="B12" s="127" t="s">
        <v>637</v>
      </c>
      <c r="C12" s="142" t="s">
        <v>650</v>
      </c>
      <c r="D12" s="135">
        <v>1060</v>
      </c>
      <c r="E12" s="127">
        <v>9</v>
      </c>
      <c r="F12" t="s">
        <v>5</v>
      </c>
    </row>
    <row r="13" spans="1:6" x14ac:dyDescent="0.25">
      <c r="A13" s="127" t="str">
        <f t="shared" si="0"/>
        <v>1175-BOLLEN' EASY-NON</v>
      </c>
      <c r="B13" s="127" t="s">
        <v>637</v>
      </c>
      <c r="C13" s="142" t="s">
        <v>650</v>
      </c>
      <c r="D13" s="135">
        <v>1175</v>
      </c>
      <c r="E13" s="127">
        <v>10</v>
      </c>
      <c r="F13" t="s">
        <v>5</v>
      </c>
    </row>
    <row r="14" spans="1:6" x14ac:dyDescent="0.25">
      <c r="A14" s="127" t="str">
        <f t="shared" si="0"/>
        <v>1290-BOLLEN' EASY-NON</v>
      </c>
      <c r="B14" s="127" t="s">
        <v>637</v>
      </c>
      <c r="C14" s="142" t="s">
        <v>650</v>
      </c>
      <c r="D14" s="135">
        <v>1290</v>
      </c>
      <c r="E14" s="127">
        <v>11</v>
      </c>
      <c r="F14" t="s">
        <v>5</v>
      </c>
    </row>
    <row r="15" spans="1:6" x14ac:dyDescent="0.25">
      <c r="A15" s="127" t="str">
        <f t="shared" si="0"/>
        <v>1405-BOLLEN' EASY-NON</v>
      </c>
      <c r="B15" s="127" t="s">
        <v>637</v>
      </c>
      <c r="C15" s="142" t="s">
        <v>650</v>
      </c>
      <c r="D15" s="135">
        <v>1405</v>
      </c>
      <c r="E15" s="127">
        <v>12</v>
      </c>
      <c r="F15" t="s">
        <v>5</v>
      </c>
    </row>
    <row r="16" spans="1:6" x14ac:dyDescent="0.25">
      <c r="A16" s="127" t="str">
        <f t="shared" si="0"/>
        <v>1520-BOLLEN' EASY-NON</v>
      </c>
      <c r="B16" s="127" t="s">
        <v>637</v>
      </c>
      <c r="C16" s="142" t="s">
        <v>650</v>
      </c>
      <c r="D16" s="135">
        <v>1520</v>
      </c>
      <c r="E16" s="127">
        <v>13</v>
      </c>
      <c r="F16" t="s">
        <v>5</v>
      </c>
    </row>
    <row r="17" spans="1:6" x14ac:dyDescent="0.25">
      <c r="A17" s="127" t="str">
        <f t="shared" si="0"/>
        <v>1635-BOLLEN' EASY-NON</v>
      </c>
      <c r="B17" s="127" t="s">
        <v>637</v>
      </c>
      <c r="C17" s="142" t="s">
        <v>650</v>
      </c>
      <c r="D17" s="135">
        <v>1635</v>
      </c>
      <c r="E17" s="127">
        <v>14</v>
      </c>
      <c r="F17" t="s">
        <v>5</v>
      </c>
    </row>
    <row r="18" spans="1:6" x14ac:dyDescent="0.25">
      <c r="A18" s="127" t="str">
        <f t="shared" si="0"/>
        <v>1750-BOLLEN' EASY-NON</v>
      </c>
      <c r="B18" s="127" t="s">
        <v>637</v>
      </c>
      <c r="C18" s="142" t="s">
        <v>650</v>
      </c>
      <c r="D18" s="135">
        <v>1750</v>
      </c>
      <c r="E18" s="127">
        <v>15</v>
      </c>
      <c r="F18" t="s">
        <v>5</v>
      </c>
    </row>
    <row r="19" spans="1:6" x14ac:dyDescent="0.25">
      <c r="A19" s="127" t="str">
        <f t="shared" si="0"/>
        <v>1865-BOLLEN' EASY-NON</v>
      </c>
      <c r="B19" s="127" t="s">
        <v>637</v>
      </c>
      <c r="C19" s="142" t="s">
        <v>650</v>
      </c>
      <c r="D19" s="135">
        <v>1865</v>
      </c>
      <c r="E19" s="127">
        <v>16</v>
      </c>
      <c r="F19" t="s">
        <v>5</v>
      </c>
    </row>
    <row r="20" spans="1:6" x14ac:dyDescent="0.25">
      <c r="A20" s="127" t="str">
        <f t="shared" si="0"/>
        <v>0300-PANNECIER' EASY-NON</v>
      </c>
      <c r="B20" s="127" t="s">
        <v>638</v>
      </c>
      <c r="C20" s="142" t="s">
        <v>650</v>
      </c>
      <c r="D20" s="135">
        <v>300</v>
      </c>
      <c r="E20" s="127">
        <v>2</v>
      </c>
    </row>
    <row r="21" spans="1:6" x14ac:dyDescent="0.25">
      <c r="A21" s="127" t="str">
        <f t="shared" si="0"/>
        <v>0420-PANNECIER' EASY-NON</v>
      </c>
      <c r="B21" s="127" t="s">
        <v>638</v>
      </c>
      <c r="C21" s="142" t="s">
        <v>650</v>
      </c>
      <c r="D21" s="135">
        <v>420</v>
      </c>
      <c r="E21" s="127">
        <v>3</v>
      </c>
    </row>
    <row r="22" spans="1:6" x14ac:dyDescent="0.25">
      <c r="A22" s="127" t="str">
        <f t="shared" si="0"/>
        <v>0540-PANNECIER' EASY-NON</v>
      </c>
      <c r="B22" s="127" t="s">
        <v>638</v>
      </c>
      <c r="C22" s="142" t="s">
        <v>650</v>
      </c>
      <c r="D22" s="135">
        <v>540</v>
      </c>
      <c r="E22" s="127">
        <v>4</v>
      </c>
    </row>
    <row r="23" spans="1:6" x14ac:dyDescent="0.25">
      <c r="A23" s="127" t="str">
        <f t="shared" si="0"/>
        <v>0660-PANNECIER' EASY-NON</v>
      </c>
      <c r="B23" s="127" t="s">
        <v>638</v>
      </c>
      <c r="C23" s="142" t="s">
        <v>650</v>
      </c>
      <c r="D23" s="135">
        <v>660</v>
      </c>
      <c r="E23" s="127">
        <v>5</v>
      </c>
    </row>
    <row r="24" spans="1:6" x14ac:dyDescent="0.25">
      <c r="A24" s="127" t="str">
        <f t="shared" si="0"/>
        <v>0780-PANNECIER' EASY-NON</v>
      </c>
      <c r="B24" s="127" t="s">
        <v>638</v>
      </c>
      <c r="C24" s="142" t="s">
        <v>650</v>
      </c>
      <c r="D24" s="135">
        <v>780</v>
      </c>
      <c r="E24" s="127">
        <v>6</v>
      </c>
    </row>
    <row r="25" spans="1:6" x14ac:dyDescent="0.25">
      <c r="A25" s="127" t="str">
        <f t="shared" si="0"/>
        <v>0900-PANNECIER' EASY-NON</v>
      </c>
      <c r="B25" s="127" t="s">
        <v>638</v>
      </c>
      <c r="C25" s="142" t="s">
        <v>650</v>
      </c>
      <c r="D25" s="135">
        <v>900</v>
      </c>
      <c r="E25" s="127">
        <v>7</v>
      </c>
    </row>
    <row r="26" spans="1:6" x14ac:dyDescent="0.25">
      <c r="A26" s="127" t="str">
        <f t="shared" si="0"/>
        <v>1020-PANNECIER' EASY-NON</v>
      </c>
      <c r="B26" s="127" t="s">
        <v>638</v>
      </c>
      <c r="C26" s="142" t="s">
        <v>650</v>
      </c>
      <c r="D26" s="135">
        <v>1020</v>
      </c>
      <c r="E26" s="127">
        <v>8</v>
      </c>
    </row>
    <row r="27" spans="1:6" x14ac:dyDescent="0.25">
      <c r="A27" s="127" t="str">
        <f t="shared" si="0"/>
        <v>1140-PANNECIER' EASY-NON</v>
      </c>
      <c r="B27" s="127" t="s">
        <v>638</v>
      </c>
      <c r="C27" s="142" t="s">
        <v>650</v>
      </c>
      <c r="D27" s="135">
        <v>1140</v>
      </c>
      <c r="E27" s="127">
        <v>9</v>
      </c>
    </row>
    <row r="28" spans="1:6" x14ac:dyDescent="0.25">
      <c r="A28" s="127" t="str">
        <f t="shared" si="0"/>
        <v>1260-PANNECIER' EASY-NON</v>
      </c>
      <c r="B28" s="127" t="s">
        <v>638</v>
      </c>
      <c r="C28" s="142" t="s">
        <v>650</v>
      </c>
      <c r="D28" s="135">
        <v>1260</v>
      </c>
      <c r="E28" s="127">
        <v>10</v>
      </c>
    </row>
    <row r="29" spans="1:6" x14ac:dyDescent="0.25">
      <c r="A29" s="127" t="str">
        <f t="shared" si="0"/>
        <v>1380-PANNECIER' EASY-NON</v>
      </c>
      <c r="B29" s="127" t="s">
        <v>638</v>
      </c>
      <c r="C29" s="142" t="s">
        <v>650</v>
      </c>
      <c r="D29" s="135">
        <v>1380</v>
      </c>
      <c r="E29" s="127">
        <v>11</v>
      </c>
    </row>
    <row r="30" spans="1:6" x14ac:dyDescent="0.25">
      <c r="A30" s="127" t="str">
        <f t="shared" si="0"/>
        <v>1500-PANNECIER' EASY-NON</v>
      </c>
      <c r="B30" s="127" t="s">
        <v>638</v>
      </c>
      <c r="C30" s="142" t="s">
        <v>650</v>
      </c>
      <c r="D30" s="135">
        <v>1500</v>
      </c>
      <c r="E30" s="127">
        <v>12</v>
      </c>
    </row>
    <row r="31" spans="1:6" x14ac:dyDescent="0.25">
      <c r="A31" s="127" t="str">
        <f t="shared" si="0"/>
        <v>1620-PANNECIER' EASY-NON</v>
      </c>
      <c r="B31" s="127" t="s">
        <v>638</v>
      </c>
      <c r="C31" s="142" t="s">
        <v>650</v>
      </c>
      <c r="D31" s="135">
        <v>1620</v>
      </c>
      <c r="E31" s="127">
        <v>13</v>
      </c>
    </row>
    <row r="32" spans="1:6" x14ac:dyDescent="0.25">
      <c r="A32" s="127" t="str">
        <f t="shared" si="0"/>
        <v>1740-PANNECIER' EASY-NON</v>
      </c>
      <c r="B32" s="127" t="s">
        <v>638</v>
      </c>
      <c r="C32" s="142" t="s">
        <v>650</v>
      </c>
      <c r="D32" s="135">
        <v>1740</v>
      </c>
      <c r="E32" s="127">
        <v>14</v>
      </c>
    </row>
    <row r="33" spans="1:5" x14ac:dyDescent="0.25">
      <c r="A33" s="127" t="str">
        <f t="shared" si="0"/>
        <v>1860-PANNECIER' EASY-NON</v>
      </c>
      <c r="B33" s="127" t="s">
        <v>638</v>
      </c>
      <c r="C33" s="142" t="s">
        <v>650</v>
      </c>
      <c r="D33" s="135">
        <v>1860</v>
      </c>
      <c r="E33" s="127">
        <v>15</v>
      </c>
    </row>
    <row r="34" spans="1:5" x14ac:dyDescent="0.25">
      <c r="A34" s="127" t="str">
        <f t="shared" si="0"/>
        <v>0355-YAT' EASY-NON</v>
      </c>
      <c r="B34" s="127" t="s">
        <v>639</v>
      </c>
      <c r="C34" s="142" t="s">
        <v>650</v>
      </c>
      <c r="D34" s="135">
        <v>355</v>
      </c>
      <c r="E34" s="127">
        <v>2</v>
      </c>
    </row>
    <row r="35" spans="1:5" x14ac:dyDescent="0.25">
      <c r="A35" s="127" t="str">
        <f t="shared" si="0"/>
        <v>0505-YAT' EASY-NON</v>
      </c>
      <c r="B35" s="127" t="s">
        <v>639</v>
      </c>
      <c r="C35" s="142" t="s">
        <v>650</v>
      </c>
      <c r="D35" s="135">
        <v>505</v>
      </c>
      <c r="E35" s="127">
        <v>3</v>
      </c>
    </row>
    <row r="36" spans="1:5" x14ac:dyDescent="0.25">
      <c r="A36" s="127" t="str">
        <f t="shared" si="0"/>
        <v>0655-YAT' EASY-NON</v>
      </c>
      <c r="B36" s="127" t="s">
        <v>639</v>
      </c>
      <c r="C36" s="142" t="s">
        <v>650</v>
      </c>
      <c r="D36" s="135">
        <v>655</v>
      </c>
      <c r="E36" s="127">
        <v>4</v>
      </c>
    </row>
    <row r="37" spans="1:5" x14ac:dyDescent="0.25">
      <c r="A37" s="127" t="str">
        <f t="shared" si="0"/>
        <v>0805-YAT' EASY-NON</v>
      </c>
      <c r="B37" s="127" t="s">
        <v>639</v>
      </c>
      <c r="C37" s="142" t="s">
        <v>650</v>
      </c>
      <c r="D37" s="135">
        <v>805</v>
      </c>
      <c r="E37" s="127">
        <v>5</v>
      </c>
    </row>
    <row r="38" spans="1:5" x14ac:dyDescent="0.25">
      <c r="A38" s="127" t="str">
        <f t="shared" ref="A38:A69" si="1">CONCATENATE(TEXT(D:D,"0000"),"-",B:B,"-",C:C)</f>
        <v>0955-YAT' EASY-NON</v>
      </c>
      <c r="B38" s="127" t="s">
        <v>639</v>
      </c>
      <c r="C38" s="142" t="s">
        <v>650</v>
      </c>
      <c r="D38" s="135">
        <v>955</v>
      </c>
      <c r="E38" s="127">
        <v>6</v>
      </c>
    </row>
    <row r="39" spans="1:5" x14ac:dyDescent="0.25">
      <c r="A39" s="127" t="str">
        <f t="shared" si="1"/>
        <v>1105-YAT' EASY-NON</v>
      </c>
      <c r="B39" s="127" t="s">
        <v>639</v>
      </c>
      <c r="C39" s="142" t="s">
        <v>650</v>
      </c>
      <c r="D39" s="135">
        <v>1105</v>
      </c>
      <c r="E39" s="127">
        <v>7</v>
      </c>
    </row>
    <row r="40" spans="1:5" x14ac:dyDescent="0.25">
      <c r="A40" s="127" t="str">
        <f t="shared" si="1"/>
        <v>1255-YAT' EASY-NON</v>
      </c>
      <c r="B40" s="127" t="s">
        <v>639</v>
      </c>
      <c r="C40" s="142" t="s">
        <v>650</v>
      </c>
      <c r="D40" s="135">
        <v>1255</v>
      </c>
      <c r="E40" s="127">
        <v>8</v>
      </c>
    </row>
    <row r="41" spans="1:5" x14ac:dyDescent="0.25">
      <c r="A41" s="127" t="str">
        <f t="shared" si="1"/>
        <v>1405-YAT' EASY-NON</v>
      </c>
      <c r="B41" s="127" t="s">
        <v>639</v>
      </c>
      <c r="C41" s="142" t="s">
        <v>650</v>
      </c>
      <c r="D41" s="135">
        <v>1405</v>
      </c>
      <c r="E41" s="127">
        <v>9</v>
      </c>
    </row>
    <row r="42" spans="1:5" x14ac:dyDescent="0.25">
      <c r="A42" s="127" t="str">
        <f t="shared" si="1"/>
        <v>1555-YAT' EASY-NON</v>
      </c>
      <c r="B42" s="127" t="s">
        <v>639</v>
      </c>
      <c r="C42" s="142" t="s">
        <v>650</v>
      </c>
      <c r="D42" s="135">
        <v>1555</v>
      </c>
      <c r="E42" s="127">
        <v>10</v>
      </c>
    </row>
    <row r="43" spans="1:5" x14ac:dyDescent="0.25">
      <c r="A43" s="127" t="str">
        <f t="shared" si="1"/>
        <v>1705-YAT' EASY-NON</v>
      </c>
      <c r="B43" s="127" t="s">
        <v>639</v>
      </c>
      <c r="C43" s="142" t="s">
        <v>650</v>
      </c>
      <c r="D43" s="135">
        <v>1705</v>
      </c>
      <c r="E43" s="127">
        <v>11</v>
      </c>
    </row>
    <row r="44" spans="1:5" x14ac:dyDescent="0.25">
      <c r="A44" s="127" t="str">
        <f t="shared" si="1"/>
        <v>1855-YAT' EASY-NON</v>
      </c>
      <c r="B44" s="127" t="s">
        <v>639</v>
      </c>
      <c r="C44" s="142" t="s">
        <v>650</v>
      </c>
      <c r="D44" s="135">
        <v>1855</v>
      </c>
      <c r="E44" s="127">
        <v>12</v>
      </c>
    </row>
    <row r="45" spans="1:5" x14ac:dyDescent="0.25">
      <c r="A45" s="127" t="str">
        <f t="shared" si="1"/>
        <v>0620-BOLLEN' EASY-OUI</v>
      </c>
      <c r="B45" s="127" t="s">
        <v>637</v>
      </c>
      <c r="C45" s="142" t="s">
        <v>654</v>
      </c>
      <c r="D45" s="135">
        <v>620</v>
      </c>
      <c r="E45" s="127">
        <v>3</v>
      </c>
    </row>
    <row r="46" spans="1:5" x14ac:dyDescent="0.25">
      <c r="A46" s="127" t="str">
        <f t="shared" si="1"/>
        <v>0735-BOLLEN' EASY-OUI</v>
      </c>
      <c r="B46" s="127" t="s">
        <v>637</v>
      </c>
      <c r="C46" s="142" t="s">
        <v>654</v>
      </c>
      <c r="D46" s="135">
        <v>735</v>
      </c>
      <c r="E46" s="127">
        <v>4</v>
      </c>
    </row>
    <row r="47" spans="1:5" x14ac:dyDescent="0.25">
      <c r="A47" s="127" t="str">
        <f t="shared" si="1"/>
        <v>0850-BOLLEN' EASY-OUI</v>
      </c>
      <c r="B47" s="127" t="s">
        <v>637</v>
      </c>
      <c r="C47" s="142" t="s">
        <v>654</v>
      </c>
      <c r="D47" s="135">
        <v>850</v>
      </c>
      <c r="E47" s="127">
        <v>5</v>
      </c>
    </row>
    <row r="48" spans="1:5" x14ac:dyDescent="0.25">
      <c r="A48" s="127" t="str">
        <f t="shared" si="1"/>
        <v>0965-BOLLEN' EASY-OUI</v>
      </c>
      <c r="B48" s="127" t="s">
        <v>637</v>
      </c>
      <c r="C48" s="142" t="s">
        <v>654</v>
      </c>
      <c r="D48" s="135">
        <v>965</v>
      </c>
      <c r="E48" s="127">
        <v>6</v>
      </c>
    </row>
    <row r="49" spans="1:6" x14ac:dyDescent="0.25">
      <c r="A49" s="127" t="str">
        <f t="shared" si="1"/>
        <v>1080-BOLLEN' EASY-OUI</v>
      </c>
      <c r="B49" s="127" t="s">
        <v>637</v>
      </c>
      <c r="C49" s="142" t="s">
        <v>654</v>
      </c>
      <c r="D49" s="135">
        <v>1080</v>
      </c>
      <c r="E49" s="127">
        <v>7</v>
      </c>
    </row>
    <row r="50" spans="1:6" x14ac:dyDescent="0.25">
      <c r="A50" s="127" t="str">
        <f t="shared" si="1"/>
        <v>1195-BOLLEN' EASY-OUI</v>
      </c>
      <c r="B50" s="127" t="s">
        <v>637</v>
      </c>
      <c r="C50" s="142" t="s">
        <v>654</v>
      </c>
      <c r="D50" s="135">
        <v>1195</v>
      </c>
      <c r="E50" s="127">
        <v>8</v>
      </c>
    </row>
    <row r="51" spans="1:6" x14ac:dyDescent="0.25">
      <c r="A51" s="127" t="str">
        <f t="shared" si="1"/>
        <v>1310-BOLLEN' EASY-OUI</v>
      </c>
      <c r="B51" s="127" t="s">
        <v>637</v>
      </c>
      <c r="C51" s="142" t="s">
        <v>654</v>
      </c>
      <c r="D51" s="135">
        <v>1310</v>
      </c>
      <c r="E51" s="127">
        <v>9</v>
      </c>
      <c r="F51" t="s">
        <v>5</v>
      </c>
    </row>
    <row r="52" spans="1:6" x14ac:dyDescent="0.25">
      <c r="A52" s="127" t="str">
        <f t="shared" si="1"/>
        <v>1425-BOLLEN' EASY-OUI</v>
      </c>
      <c r="B52" s="127" t="s">
        <v>637</v>
      </c>
      <c r="C52" s="142" t="s">
        <v>654</v>
      </c>
      <c r="D52" s="135">
        <v>1425</v>
      </c>
      <c r="E52" s="127">
        <v>10</v>
      </c>
      <c r="F52" t="s">
        <v>5</v>
      </c>
    </row>
    <row r="53" spans="1:6" x14ac:dyDescent="0.25">
      <c r="A53" s="127" t="str">
        <f t="shared" si="1"/>
        <v>1540-BOLLEN' EASY-OUI</v>
      </c>
      <c r="B53" s="127" t="s">
        <v>637</v>
      </c>
      <c r="C53" s="142" t="s">
        <v>654</v>
      </c>
      <c r="D53" s="135">
        <v>1540</v>
      </c>
      <c r="E53" s="127">
        <v>11</v>
      </c>
      <c r="F53" t="s">
        <v>5</v>
      </c>
    </row>
    <row r="54" spans="1:6" x14ac:dyDescent="0.25">
      <c r="A54" s="127" t="str">
        <f t="shared" si="1"/>
        <v>1655-BOLLEN' EASY-OUI</v>
      </c>
      <c r="B54" s="127" t="s">
        <v>637</v>
      </c>
      <c r="C54" s="142" t="s">
        <v>654</v>
      </c>
      <c r="D54" s="135">
        <v>1655</v>
      </c>
      <c r="E54" s="127">
        <v>12</v>
      </c>
      <c r="F54" t="s">
        <v>5</v>
      </c>
    </row>
    <row r="55" spans="1:6" x14ac:dyDescent="0.25">
      <c r="A55" s="127" t="str">
        <f t="shared" si="1"/>
        <v>1770-BOLLEN' EASY-OUI</v>
      </c>
      <c r="B55" s="127" t="s">
        <v>637</v>
      </c>
      <c r="C55" s="142" t="s">
        <v>654</v>
      </c>
      <c r="D55" s="135">
        <v>1770</v>
      </c>
      <c r="E55" s="127">
        <v>13</v>
      </c>
      <c r="F55" t="s">
        <v>5</v>
      </c>
    </row>
    <row r="56" spans="1:6" x14ac:dyDescent="0.25">
      <c r="A56" s="127" t="str">
        <f t="shared" si="1"/>
        <v>1885-BOLLEN' EASY-OUI</v>
      </c>
      <c r="B56" s="127" t="s">
        <v>637</v>
      </c>
      <c r="C56" s="142" t="s">
        <v>654</v>
      </c>
      <c r="D56" s="135">
        <v>1885</v>
      </c>
      <c r="E56" s="127">
        <v>14</v>
      </c>
      <c r="F56" t="s">
        <v>5</v>
      </c>
    </row>
    <row r="57" spans="1:6" x14ac:dyDescent="0.25">
      <c r="A57" s="127" t="str">
        <f t="shared" si="1"/>
        <v>0550-PANNECIER' EASY-OUI</v>
      </c>
      <c r="B57" s="127" t="s">
        <v>638</v>
      </c>
      <c r="C57" s="142" t="s">
        <v>654</v>
      </c>
      <c r="D57" s="135">
        <v>550</v>
      </c>
      <c r="E57" s="127">
        <v>2</v>
      </c>
    </row>
    <row r="58" spans="1:6" x14ac:dyDescent="0.25">
      <c r="A58" s="127" t="str">
        <f t="shared" si="1"/>
        <v>0670-PANNECIER' EASY-OUI</v>
      </c>
      <c r="B58" s="127" t="s">
        <v>638</v>
      </c>
      <c r="C58" s="142" t="s">
        <v>654</v>
      </c>
      <c r="D58" s="135">
        <v>670</v>
      </c>
      <c r="E58" s="127">
        <v>3</v>
      </c>
    </row>
    <row r="59" spans="1:6" x14ac:dyDescent="0.25">
      <c r="A59" s="127" t="str">
        <f t="shared" si="1"/>
        <v>0790-PANNECIER' EASY-OUI</v>
      </c>
      <c r="B59" s="127" t="s">
        <v>638</v>
      </c>
      <c r="C59" s="142" t="s">
        <v>654</v>
      </c>
      <c r="D59" s="135">
        <v>790</v>
      </c>
      <c r="E59" s="127">
        <v>4</v>
      </c>
    </row>
    <row r="60" spans="1:6" x14ac:dyDescent="0.25">
      <c r="A60" s="127" t="str">
        <f t="shared" si="1"/>
        <v>0910-PANNECIER' EASY-OUI</v>
      </c>
      <c r="B60" s="127" t="s">
        <v>638</v>
      </c>
      <c r="C60" s="142" t="s">
        <v>654</v>
      </c>
      <c r="D60" s="135">
        <v>910</v>
      </c>
      <c r="E60" s="127">
        <v>5</v>
      </c>
    </row>
    <row r="61" spans="1:6" x14ac:dyDescent="0.25">
      <c r="A61" s="127" t="str">
        <f t="shared" si="1"/>
        <v>1030-PANNECIER' EASY-OUI</v>
      </c>
      <c r="B61" s="127" t="s">
        <v>638</v>
      </c>
      <c r="C61" s="142" t="s">
        <v>654</v>
      </c>
      <c r="D61" s="135">
        <v>1030</v>
      </c>
      <c r="E61" s="127">
        <v>6</v>
      </c>
    </row>
    <row r="62" spans="1:6" x14ac:dyDescent="0.25">
      <c r="A62" s="127" t="str">
        <f t="shared" si="1"/>
        <v>1150-PANNECIER' EASY-OUI</v>
      </c>
      <c r="B62" s="127" t="s">
        <v>638</v>
      </c>
      <c r="C62" s="142" t="s">
        <v>654</v>
      </c>
      <c r="D62" s="135">
        <v>1150</v>
      </c>
      <c r="E62" s="127">
        <v>7</v>
      </c>
    </row>
    <row r="63" spans="1:6" x14ac:dyDescent="0.25">
      <c r="A63" s="127" t="str">
        <f t="shared" si="1"/>
        <v>1270-PANNECIER' EASY-OUI</v>
      </c>
      <c r="B63" s="127" t="s">
        <v>638</v>
      </c>
      <c r="C63" s="142" t="s">
        <v>654</v>
      </c>
      <c r="D63" s="135">
        <v>1270</v>
      </c>
      <c r="E63" s="127">
        <v>8</v>
      </c>
    </row>
    <row r="64" spans="1:6" x14ac:dyDescent="0.25">
      <c r="A64" s="127" t="str">
        <f t="shared" si="1"/>
        <v>1390-PANNECIER' EASY-OUI</v>
      </c>
      <c r="B64" s="127" t="s">
        <v>638</v>
      </c>
      <c r="C64" s="142" t="s">
        <v>654</v>
      </c>
      <c r="D64" s="135">
        <v>1390</v>
      </c>
      <c r="E64" s="127">
        <v>9</v>
      </c>
    </row>
    <row r="65" spans="1:5" x14ac:dyDescent="0.25">
      <c r="A65" s="127" t="str">
        <f t="shared" si="1"/>
        <v>1510-PANNECIER' EASY-OUI</v>
      </c>
      <c r="B65" s="127" t="s">
        <v>638</v>
      </c>
      <c r="C65" s="142" t="s">
        <v>654</v>
      </c>
      <c r="D65" s="135">
        <v>1510</v>
      </c>
      <c r="E65" s="127">
        <v>10</v>
      </c>
    </row>
    <row r="66" spans="1:5" x14ac:dyDescent="0.25">
      <c r="A66" s="127" t="str">
        <f t="shared" si="1"/>
        <v>1630-PANNECIER' EASY-OUI</v>
      </c>
      <c r="B66" s="127" t="s">
        <v>638</v>
      </c>
      <c r="C66" s="142" t="s">
        <v>654</v>
      </c>
      <c r="D66" s="135">
        <v>1630</v>
      </c>
      <c r="E66" s="127">
        <v>11</v>
      </c>
    </row>
    <row r="67" spans="1:5" x14ac:dyDescent="0.25">
      <c r="A67" s="127" t="str">
        <f t="shared" si="1"/>
        <v>1750-PANNECIER' EASY-OUI</v>
      </c>
      <c r="B67" s="127" t="s">
        <v>638</v>
      </c>
      <c r="C67" s="142" t="s">
        <v>654</v>
      </c>
      <c r="D67" s="135">
        <v>1750</v>
      </c>
      <c r="E67" s="127">
        <v>12</v>
      </c>
    </row>
    <row r="68" spans="1:5" x14ac:dyDescent="0.25">
      <c r="A68" s="127" t="str">
        <f t="shared" si="1"/>
        <v>1870-PANNECIER' EASY-OUI</v>
      </c>
      <c r="B68" s="127" t="s">
        <v>638</v>
      </c>
      <c r="C68" s="142" t="s">
        <v>654</v>
      </c>
      <c r="D68" s="135">
        <v>1870</v>
      </c>
      <c r="E68" s="127">
        <v>13</v>
      </c>
    </row>
    <row r="69" spans="1:5" x14ac:dyDescent="0.25">
      <c r="A69" s="127" t="str">
        <f t="shared" si="1"/>
        <v>0605-YAT' EASY-OUI</v>
      </c>
      <c r="B69" s="127" t="s">
        <v>639</v>
      </c>
      <c r="C69" s="142" t="s">
        <v>654</v>
      </c>
      <c r="D69" s="135">
        <v>605</v>
      </c>
      <c r="E69" s="127">
        <v>2</v>
      </c>
    </row>
    <row r="70" spans="1:5" x14ac:dyDescent="0.25">
      <c r="A70" s="127" t="str">
        <f t="shared" ref="A70:A77" si="2">CONCATENATE(TEXT(D:D,"0000"),"-",B:B,"-",C:C)</f>
        <v>0755-YAT' EASY-OUI</v>
      </c>
      <c r="B70" s="127" t="s">
        <v>639</v>
      </c>
      <c r="C70" s="142" t="s">
        <v>654</v>
      </c>
      <c r="D70" s="135">
        <v>755</v>
      </c>
      <c r="E70" s="127">
        <v>3</v>
      </c>
    </row>
    <row r="71" spans="1:5" x14ac:dyDescent="0.25">
      <c r="A71" s="127" t="str">
        <f t="shared" si="2"/>
        <v>0905-YAT' EASY-OUI</v>
      </c>
      <c r="B71" s="127" t="s">
        <v>639</v>
      </c>
      <c r="C71" s="142" t="s">
        <v>654</v>
      </c>
      <c r="D71" s="135">
        <v>905</v>
      </c>
      <c r="E71" s="127">
        <v>4</v>
      </c>
    </row>
    <row r="72" spans="1:5" x14ac:dyDescent="0.25">
      <c r="A72" s="127" t="str">
        <f t="shared" si="2"/>
        <v>1055-YAT' EASY-OUI</v>
      </c>
      <c r="B72" s="127" t="s">
        <v>639</v>
      </c>
      <c r="C72" s="142" t="s">
        <v>654</v>
      </c>
      <c r="D72" s="135">
        <v>1055</v>
      </c>
      <c r="E72" s="127">
        <v>5</v>
      </c>
    </row>
    <row r="73" spans="1:5" x14ac:dyDescent="0.25">
      <c r="A73" s="127" t="str">
        <f t="shared" si="2"/>
        <v>1205-YAT' EASY-OUI</v>
      </c>
      <c r="B73" s="127" t="s">
        <v>639</v>
      </c>
      <c r="C73" s="142" t="s">
        <v>654</v>
      </c>
      <c r="D73" s="135">
        <v>1205</v>
      </c>
      <c r="E73" s="127">
        <v>6</v>
      </c>
    </row>
    <row r="74" spans="1:5" x14ac:dyDescent="0.25">
      <c r="A74" s="127" t="str">
        <f t="shared" si="2"/>
        <v>1355-YAT' EASY-OUI</v>
      </c>
      <c r="B74" s="127" t="s">
        <v>639</v>
      </c>
      <c r="C74" s="142" t="s">
        <v>654</v>
      </c>
      <c r="D74" s="135">
        <v>1355</v>
      </c>
      <c r="E74" s="127">
        <v>7</v>
      </c>
    </row>
    <row r="75" spans="1:5" x14ac:dyDescent="0.25">
      <c r="A75" s="127" t="str">
        <f t="shared" si="2"/>
        <v>1505-YAT' EASY-OUI</v>
      </c>
      <c r="B75" s="127" t="s">
        <v>639</v>
      </c>
      <c r="C75" s="142" t="s">
        <v>654</v>
      </c>
      <c r="D75" s="135">
        <v>1505</v>
      </c>
      <c r="E75" s="127">
        <v>8</v>
      </c>
    </row>
    <row r="76" spans="1:5" x14ac:dyDescent="0.25">
      <c r="A76" s="127" t="str">
        <f t="shared" si="2"/>
        <v>1655-YAT' EASY-OUI</v>
      </c>
      <c r="B76" s="127" t="s">
        <v>639</v>
      </c>
      <c r="C76" s="142" t="s">
        <v>654</v>
      </c>
      <c r="D76" s="135">
        <v>1655</v>
      </c>
      <c r="E76" s="127">
        <v>9</v>
      </c>
    </row>
    <row r="77" spans="1:5" x14ac:dyDescent="0.25">
      <c r="A77" s="127" t="str">
        <f t="shared" si="2"/>
        <v>1805-YAT' EASY-OUI</v>
      </c>
      <c r="B77" s="127" t="s">
        <v>639</v>
      </c>
      <c r="C77" s="142" t="s">
        <v>654</v>
      </c>
      <c r="D77" s="135">
        <v>1805</v>
      </c>
      <c r="E77" s="127">
        <v>10</v>
      </c>
    </row>
  </sheetData>
  <autoFilter ref="A5:E77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2:F11"/>
  <sheetViews>
    <sheetView showGridLines="0"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6" max="6" width="12.28515625" customWidth="1"/>
  </cols>
  <sheetData>
    <row r="2" spans="1:6" ht="60" x14ac:dyDescent="0.25">
      <c r="C2" s="9" t="s">
        <v>71</v>
      </c>
      <c r="D2" s="9" t="s">
        <v>72</v>
      </c>
      <c r="E2" s="9" t="s">
        <v>75</v>
      </c>
      <c r="F2" s="9" t="s">
        <v>912</v>
      </c>
    </row>
    <row r="4" spans="1:6" ht="15.75" thickBot="1" x14ac:dyDescent="0.3"/>
    <row r="5" spans="1:6" x14ac:dyDescent="0.25">
      <c r="A5" s="3" t="str">
        <f>P04.</f>
        <v>-</v>
      </c>
    </row>
    <row r="6" spans="1:6" x14ac:dyDescent="0.25">
      <c r="A6" s="4" t="s">
        <v>8</v>
      </c>
      <c r="B6" s="8">
        <v>94.5</v>
      </c>
      <c r="C6">
        <v>1</v>
      </c>
      <c r="D6">
        <v>0</v>
      </c>
      <c r="E6">
        <v>1</v>
      </c>
      <c r="F6">
        <v>0</v>
      </c>
    </row>
    <row r="7" spans="1:6" x14ac:dyDescent="0.25">
      <c r="A7" s="4" t="s">
        <v>702</v>
      </c>
      <c r="B7" s="8">
        <v>94.5</v>
      </c>
      <c r="C7">
        <v>1</v>
      </c>
      <c r="D7">
        <v>0</v>
      </c>
      <c r="E7">
        <v>0</v>
      </c>
      <c r="F7">
        <v>0</v>
      </c>
    </row>
    <row r="8" spans="1:6" x14ac:dyDescent="0.25">
      <c r="A8" s="4" t="s">
        <v>91</v>
      </c>
      <c r="B8" s="8">
        <v>47.25</v>
      </c>
      <c r="C8">
        <v>1</v>
      </c>
      <c r="D8">
        <v>1</v>
      </c>
      <c r="E8">
        <v>1</v>
      </c>
      <c r="F8">
        <v>0</v>
      </c>
    </row>
    <row r="9" spans="1:6" x14ac:dyDescent="0.25">
      <c r="A9" s="4" t="s">
        <v>728</v>
      </c>
      <c r="B9" s="8">
        <v>56.6</v>
      </c>
      <c r="C9">
        <v>0</v>
      </c>
      <c r="D9">
        <v>0</v>
      </c>
      <c r="E9">
        <v>0</v>
      </c>
      <c r="F9">
        <v>1</v>
      </c>
    </row>
    <row r="10" spans="1:6" x14ac:dyDescent="0.25">
      <c r="A10" s="4" t="s">
        <v>9</v>
      </c>
      <c r="B10" s="8">
        <v>35</v>
      </c>
      <c r="C10">
        <v>0</v>
      </c>
      <c r="D10">
        <v>1</v>
      </c>
      <c r="E10">
        <v>0</v>
      </c>
      <c r="F10">
        <v>0</v>
      </c>
    </row>
    <row r="11" spans="1:6" ht="15.75" thickBot="1" x14ac:dyDescent="0.3">
      <c r="A11" s="5" t="s">
        <v>34</v>
      </c>
      <c r="B11" s="8">
        <v>59.5</v>
      </c>
      <c r="C11">
        <v>0</v>
      </c>
      <c r="D11">
        <v>0</v>
      </c>
      <c r="E11">
        <v>0</v>
      </c>
      <c r="F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57</vt:i4>
      </vt:variant>
    </vt:vector>
  </HeadingPairs>
  <TitlesOfParts>
    <vt:vector size="70" baseType="lpstr">
      <vt:lpstr>FEUILLE DE MESURE</vt:lpstr>
      <vt:lpstr>TYPE</vt:lpstr>
      <vt:lpstr>COMMENTAIRES</vt:lpstr>
      <vt:lpstr>REFERENCES</vt:lpstr>
      <vt:lpstr>COLORIS</vt:lpstr>
      <vt:lpstr>PARAMETRES</vt:lpstr>
      <vt:lpstr>H.R</vt:lpstr>
      <vt:lpstr>MODELES</vt:lpstr>
      <vt:lpstr>POTEAUX</vt:lpstr>
      <vt:lpstr>NOM</vt:lpstr>
      <vt:lpstr>REGLES</vt:lpstr>
      <vt:lpstr>FIXATIONS</vt:lpstr>
      <vt:lpstr>ARTICLES</vt:lpstr>
      <vt:lpstr>COL.</vt:lpstr>
      <vt:lpstr>COL.0</vt:lpstr>
      <vt:lpstr>FDM.1</vt:lpstr>
      <vt:lpstr>HR.1</vt:lpstr>
      <vt:lpstr>HR.2</vt:lpstr>
      <vt:lpstr>HR.3</vt:lpstr>
      <vt:lpstr>HR.4</vt:lpstr>
      <vt:lpstr>HR.5</vt:lpstr>
      <vt:lpstr>HR.6</vt:lpstr>
      <vt:lpstr>HR.7</vt:lpstr>
      <vt:lpstr>HR.MOD</vt:lpstr>
      <vt:lpstr>MOD.</vt:lpstr>
      <vt:lpstr>MODELES</vt:lpstr>
      <vt:lpstr>NOM.</vt:lpstr>
      <vt:lpstr>OON.</vt:lpstr>
      <vt:lpstr>P01.</vt:lpstr>
      <vt:lpstr>P02.</vt:lpstr>
      <vt:lpstr>P03.</vt:lpstr>
      <vt:lpstr>P04.</vt:lpstr>
      <vt:lpstr>P05.</vt:lpstr>
      <vt:lpstr>P06.</vt:lpstr>
      <vt:lpstr>P07.</vt:lpstr>
      <vt:lpstr>P08.</vt:lpstr>
      <vt:lpstr>P09.</vt:lpstr>
      <vt:lpstr>P10.</vt:lpstr>
      <vt:lpstr>P11.</vt:lpstr>
      <vt:lpstr>P12.</vt:lpstr>
      <vt:lpstr>P13.</vt:lpstr>
      <vt:lpstr>P14.</vt:lpstr>
      <vt:lpstr>P15.</vt:lpstr>
      <vt:lpstr>P16.</vt:lpstr>
      <vt:lpstr>P17.</vt:lpstr>
      <vt:lpstr>P18.</vt:lpstr>
      <vt:lpstr>P19.</vt:lpstr>
      <vt:lpstr>P20.</vt:lpstr>
      <vt:lpstr>P21.</vt:lpstr>
      <vt:lpstr>P22.</vt:lpstr>
      <vt:lpstr>P23.</vt:lpstr>
      <vt:lpstr>P24.</vt:lpstr>
      <vt:lpstr>P25.</vt:lpstr>
      <vt:lpstr>P26.</vt:lpstr>
      <vt:lpstr>PAR.</vt:lpstr>
      <vt:lpstr>POT.</vt:lpstr>
      <vt:lpstr>POT.0</vt:lpstr>
      <vt:lpstr>POT.A</vt:lpstr>
      <vt:lpstr>POT.B</vt:lpstr>
      <vt:lpstr>POT.C</vt:lpstr>
      <vt:lpstr>POT.D</vt:lpstr>
      <vt:lpstr>POT.E</vt:lpstr>
      <vt:lpstr>POT.F</vt:lpstr>
      <vt:lpstr>POT.G</vt:lpstr>
      <vt:lpstr>REF.</vt:lpstr>
      <vt:lpstr>RES.</vt:lpstr>
      <vt:lpstr>TDF.</vt:lpstr>
      <vt:lpstr>TDF.0</vt:lpstr>
      <vt:lpstr>TYP.</vt:lpstr>
      <vt:lpstr>'FEUILLE DE MESURE'!Zone_d_impression</vt:lpstr>
    </vt:vector>
  </TitlesOfParts>
  <Company>Groupe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 CUROT</dc:creator>
  <cp:lastModifiedBy>David ARNOULT</cp:lastModifiedBy>
  <cp:lastPrinted>2025-03-13T15:42:13Z</cp:lastPrinted>
  <dcterms:created xsi:type="dcterms:W3CDTF">2022-07-06T06:25:01Z</dcterms:created>
  <dcterms:modified xsi:type="dcterms:W3CDTF">2025-03-14T08:35:57Z</dcterms:modified>
</cp:coreProperties>
</file>